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PEF 2022-25 CINTO CAOMAGGIO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<sst xmlns="http://schemas.openxmlformats.org/spreadsheetml/2006/main" count="94" uniqueCount="82">
  <si>
    <t xml:space="preserve">       PEF 2022 - 2025</t>
  </si>
  <si>
    <t>Ambito tariffario: CINTO CAOMAGGIORE</t>
  </si>
  <si>
    <t>Costi del/i gestore/i diverso/i dal Comune</t>
  </si>
  <si>
    <t>Costi 
del/i Comune/i</t>
  </si>
  <si>
    <t>Ciclo integrato
 RU (TOT PEF)</t>
  </si>
  <si>
    <t>Oneri relativi all'IVA indetraibile - PARTE VARIABILE</t>
  </si>
  <si>
    <t>Recupero delta (∑Ta-∑Tmax) di cui al comma 4.5 del MTR-2 - PARTE VARIABILE</t>
  </si>
  <si>
    <t>∑TVa totale delle entrate tariffarie relative alle componenti di costo variabile dopo le detrazioni di cui al. Art. 4.6 Del. 363/2021/R/Rif</t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</si>
  <si>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</si>
  <si>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</si>
  <si>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</si>
  <si>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</si>
  <si>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t>Oneri relativi all'IVA indetraibile - PARTE FISSA</t>
  </si>
  <si>
    <t>Recupero delta (∑Ta-∑Tmax) di cui al comma 4.5 del MTR-2 - PARTE FISSA</t>
  </si>
  <si>
    <t>∑TFa totale delle entrate tariffarie relative alle componenti di costo fisse dopo le detrazioni di cui al. Art. 4.6 Del. 363/2021/R/Rif</t>
  </si>
  <si>
    <t>∑Ta= ∑TVa + ∑TFa    prima delle detrazioni di cui al. Art. 4.6 Del. 363/2021/R/Rif</t>
  </si>
  <si>
    <t>∑Ta= ∑TVa + ∑TFa    dopo le detrazioni di cui al. Art. 4.6 Del. 363/2021/R/Rif</t>
  </si>
  <si>
    <t xml:space="preserve">Grandezze fisico-tecniche </t>
  </si>
  <si>
    <t>Benchmark di riferimento [cent€/kg] (fabbisogno standard/costo medio settore)</t>
  </si>
  <si>
    <t>Coefficiente di gradualità</t>
  </si>
  <si>
    <t>Totale    ɣ</t>
  </si>
  <si>
    <t>Verifica del limite di crescita</t>
  </si>
  <si>
    <t>(1+ρ)</t>
  </si>
  <si>
    <t xml:space="preserve">TVa dopo distribuzione delta (∑Ta-∑Tmax) </t>
  </si>
  <si>
    <t xml:space="preserve">TFa dopo distribuzione delta (∑Ta-∑Tmax) </t>
  </si>
  <si>
    <t xml:space="preserve">Ta=TVa+TFa dopo distribuzione delta (∑Ta-∑Tmax) </t>
  </si>
  <si>
    <t>Detrazioni di cui al comma 1.4 della Determina n. 2/DRIF/2021 - parte variabile</t>
  </si>
  <si>
    <t>Detrazioni di cui al comma 1.4 della Determina n. 2/DRIF/2021 - parte fissa</t>
  </si>
  <si>
    <t>Totale entrate tariffarie dopo le detrazioni di cui al comma 1.4 della Determina n.2/DRIF/2021</t>
  </si>
  <si>
    <t xml:space="preserve">Attività esterne Ciclo integrato RU </t>
  </si>
  <si>
    <r>
      <t xml:space="preserve">Costi dell’attività di raccolta e trasporto dei rifiuti urbani indifferenziati   </t>
    </r>
    <r>
      <rPr>
        <b/>
        <i/>
        <sz val="11"/>
        <color indexed="8"/>
        <rFont val="Century Gothic"/>
        <family val="2"/>
      </rPr>
      <t>CRT</t>
    </r>
  </si>
  <si>
    <r>
      <t xml:space="preserve">Costi dell’attività di trattamento e smaltimento dei rifiuti urbani   </t>
    </r>
    <r>
      <rPr>
        <b/>
        <i/>
        <sz val="11"/>
        <color indexed="8"/>
        <rFont val="Century Gothic"/>
        <family val="2"/>
      </rPr>
      <t>CTS</t>
    </r>
  </si>
  <si>
    <r>
      <t xml:space="preserve">Costi dell’attività di trattamento e recupero dei rifiuti urbani   </t>
    </r>
    <r>
      <rPr>
        <b/>
        <i/>
        <sz val="11"/>
        <color indexed="8"/>
        <rFont val="Century Gothic"/>
        <family val="2"/>
      </rPr>
      <t>CTR</t>
    </r>
  </si>
  <si>
    <r>
      <t xml:space="preserve">Costi dell’attività di raccolta e trasporto delle frazioni differenziate   </t>
    </r>
    <r>
      <rPr>
        <b/>
        <i/>
        <sz val="11"/>
        <color indexed="8"/>
        <rFont val="Century Gothic"/>
        <family val="2"/>
      </rPr>
      <t>CRD</t>
    </r>
  </si>
  <si>
    <r>
      <t xml:space="preserve">Costi operativi variabili previsionali di cui all'articolo 9.1 del MTR-2   </t>
    </r>
    <r>
      <rPr>
        <b/>
        <i/>
        <sz val="11"/>
        <rFont val="Century Gothic"/>
        <family val="2"/>
      </rPr>
      <t>CO</t>
    </r>
    <r>
      <rPr>
        <b/>
        <i/>
        <vertAlign val="superscript"/>
        <sz val="11"/>
        <rFont val="Century Gothic"/>
        <family val="2"/>
      </rPr>
      <t>EXP</t>
    </r>
    <r>
      <rPr>
        <b/>
        <i/>
        <vertAlign val="subscript"/>
        <sz val="11"/>
        <rFont val="Century Gothic"/>
        <family val="2"/>
      </rPr>
      <t>116,TV</t>
    </r>
  </si>
  <si>
    <r>
      <t xml:space="preserve">Costi operativi variabili previsionali di cui all'articolo 9.2 del MTR-2   </t>
    </r>
    <r>
      <rPr>
        <b/>
        <i/>
        <sz val="11"/>
        <color indexed="8"/>
        <rFont val="Century Gothic"/>
        <family val="2"/>
      </rPr>
      <t>CQ</t>
    </r>
    <r>
      <rPr>
        <b/>
        <i/>
        <vertAlign val="superscript"/>
        <sz val="11"/>
        <color indexed="8"/>
        <rFont val="Century Gothic"/>
        <family val="2"/>
      </rPr>
      <t>EXP</t>
    </r>
    <r>
      <rPr>
        <b/>
        <i/>
        <vertAlign val="subscript"/>
        <sz val="11"/>
        <color indexed="8"/>
        <rFont val="Century Gothic"/>
        <family val="2"/>
      </rPr>
      <t>TV</t>
    </r>
  </si>
  <si>
    <r>
      <t xml:space="preserve">Costi operativi incentivanti variabili di cui all'articolo 9.3 del MTR-2   </t>
    </r>
    <r>
      <rPr>
        <b/>
        <i/>
        <sz val="11"/>
        <color indexed="8"/>
        <rFont val="Century Gothic"/>
        <family val="2"/>
      </rPr>
      <t>COI</t>
    </r>
    <r>
      <rPr>
        <b/>
        <i/>
        <vertAlign val="superscript"/>
        <sz val="11"/>
        <color indexed="8"/>
        <rFont val="Century Gothic"/>
        <family val="2"/>
      </rPr>
      <t>EXP</t>
    </r>
    <r>
      <rPr>
        <b/>
        <i/>
        <vertAlign val="subscript"/>
        <sz val="11"/>
        <color indexed="8"/>
        <rFont val="Century Gothic"/>
        <family val="2"/>
      </rPr>
      <t>TV</t>
    </r>
  </si>
  <si>
    <r>
      <t xml:space="preserve">Proventi della vendita di materiale ed energia derivante da rifiuti   </t>
    </r>
    <r>
      <rPr>
        <b/>
        <i/>
        <sz val="11"/>
        <color indexed="8"/>
        <rFont val="Century Gothic"/>
        <family val="2"/>
      </rPr>
      <t>AR</t>
    </r>
  </si>
  <si>
    <r>
      <t xml:space="preserve">Fattore di Sharing   </t>
    </r>
    <r>
      <rPr>
        <b/>
        <i/>
        <sz val="11"/>
        <color indexed="8"/>
        <rFont val="Century Gothic"/>
        <family val="2"/>
      </rPr>
      <t>b</t>
    </r>
  </si>
  <si>
    <r>
      <t xml:space="preserve">Proventi della vendita di materiale ed energia derivante da rifiuti dopo sharing   </t>
    </r>
    <r>
      <rPr>
        <b/>
        <i/>
        <sz val="11"/>
        <color indexed="8"/>
        <rFont val="Century Gothic"/>
        <family val="2"/>
      </rPr>
      <t>b(AR)</t>
    </r>
  </si>
  <si>
    <r>
      <t xml:space="preserve">Ricavi derivanti dai corrispettivi riconosciuti dai sistemi collettivi di compliance   </t>
    </r>
    <r>
      <rPr>
        <b/>
        <i/>
        <sz val="11"/>
        <color indexed="8"/>
        <rFont val="Century Gothic"/>
        <family val="2"/>
      </rPr>
      <t>AR</t>
    </r>
    <r>
      <rPr>
        <b/>
        <i/>
        <vertAlign val="subscript"/>
        <sz val="11"/>
        <color indexed="8"/>
        <rFont val="Century Gothic"/>
        <family val="2"/>
      </rPr>
      <t>sc</t>
    </r>
  </si>
  <si>
    <r>
      <t xml:space="preserve">Fattore di Sharing    </t>
    </r>
    <r>
      <rPr>
        <b/>
        <i/>
        <sz val="11"/>
        <color indexed="8"/>
        <rFont val="Century Gothic"/>
        <family val="2"/>
      </rPr>
      <t>ω</t>
    </r>
  </si>
  <si>
    <r>
      <t xml:space="preserve">Fattore di Sharing    </t>
    </r>
    <r>
      <rPr>
        <b/>
        <i/>
        <sz val="11"/>
        <color indexed="8"/>
        <rFont val="Century Gothic"/>
        <family val="2"/>
      </rPr>
      <t>b(1+ω)</t>
    </r>
  </si>
  <si>
    <r>
      <t xml:space="preserve">Ricavi derivanti dai corrispettivi riconosciuti dal dai sistemi collettivi di compliance dopo sharing   </t>
    </r>
    <r>
      <rPr>
        <b/>
        <i/>
        <sz val="11"/>
        <color indexed="8"/>
        <rFont val="Century Gothic"/>
        <family val="2"/>
      </rPr>
      <t>b(1+ω)AR</t>
    </r>
    <r>
      <rPr>
        <b/>
        <i/>
        <vertAlign val="subscript"/>
        <sz val="11"/>
        <color indexed="8"/>
        <rFont val="Century Gothic"/>
        <family val="2"/>
      </rPr>
      <t>sc</t>
    </r>
  </si>
  <si>
    <r>
      <t>Componente a conguaglio relativa ai costi variabili</t>
    </r>
    <r>
      <rPr>
        <b/>
        <sz val="11"/>
        <color indexed="8"/>
        <rFont val="Century Gothic"/>
        <family val="2"/>
      </rPr>
      <t xml:space="preserve"> </t>
    </r>
    <r>
      <rPr>
        <sz val="11"/>
        <color indexed="8"/>
        <rFont val="Century Gothic"/>
        <family val="2"/>
      </rPr>
      <t xml:space="preserve">  </t>
    </r>
    <r>
      <rPr>
        <b/>
        <i/>
        <sz val="11"/>
        <color indexed="8"/>
        <rFont val="Century Gothic"/>
        <family val="2"/>
      </rPr>
      <t>RCtot</t>
    </r>
    <r>
      <rPr>
        <b/>
        <i/>
        <vertAlign val="subscript"/>
        <sz val="11"/>
        <color indexed="8"/>
        <rFont val="Century Gothic"/>
        <family val="2"/>
      </rPr>
      <t>TV</t>
    </r>
  </si>
  <si>
    <r>
      <t xml:space="preserve">Costi dell’attività di spazzamento e di lavaggio   </t>
    </r>
    <r>
      <rPr>
        <b/>
        <i/>
        <sz val="11"/>
        <color indexed="8"/>
        <rFont val="Century Gothic"/>
        <family val="2"/>
      </rPr>
      <t>CSL</t>
    </r>
  </si>
  <si>
    <r>
      <t xml:space="preserve">                    Costi per l’attività di gestione delle tariffe e dei rapporti con gli utenti   </t>
    </r>
    <r>
      <rPr>
        <b/>
        <i/>
        <sz val="11"/>
        <color indexed="8"/>
        <rFont val="Century Gothic"/>
        <family val="2"/>
      </rPr>
      <t>CARC</t>
    </r>
  </si>
  <si>
    <r>
      <t xml:space="preserve">                    Costi generali di gestione   </t>
    </r>
    <r>
      <rPr>
        <b/>
        <i/>
        <sz val="11"/>
        <color indexed="8"/>
        <rFont val="Century Gothic"/>
        <family val="2"/>
      </rPr>
      <t>CGG</t>
    </r>
  </si>
  <si>
    <r>
      <t xml:space="preserve">                    Costi relativi alla quota di crediti inesigibili    </t>
    </r>
    <r>
      <rPr>
        <b/>
        <i/>
        <sz val="11"/>
        <color indexed="8"/>
        <rFont val="Century Gothic"/>
        <family val="2"/>
      </rPr>
      <t>CCD</t>
    </r>
  </si>
  <si>
    <r>
      <t xml:space="preserve">                    Altri costi   </t>
    </r>
    <r>
      <rPr>
        <b/>
        <i/>
        <sz val="11"/>
        <color indexed="8"/>
        <rFont val="Century Gothic"/>
        <family val="2"/>
      </rPr>
      <t>CO</t>
    </r>
    <r>
      <rPr>
        <b/>
        <i/>
        <vertAlign val="subscript"/>
        <sz val="11"/>
        <color indexed="8"/>
        <rFont val="Century Gothic"/>
        <family val="2"/>
      </rPr>
      <t>AL</t>
    </r>
  </si>
  <si>
    <r>
      <t xml:space="preserve">Costi comuni   </t>
    </r>
    <r>
      <rPr>
        <b/>
        <i/>
        <sz val="11"/>
        <color indexed="8"/>
        <rFont val="Century Gothic"/>
        <family val="2"/>
      </rPr>
      <t>CC</t>
    </r>
  </si>
  <si>
    <r>
      <t xml:space="preserve">                  Ammortamenti   </t>
    </r>
    <r>
      <rPr>
        <b/>
        <i/>
        <sz val="11"/>
        <color indexed="8"/>
        <rFont val="Century Gothic"/>
        <family val="2"/>
      </rPr>
      <t>Amm</t>
    </r>
  </si>
  <si>
    <r>
      <t xml:space="preserve">                  Accantonamenti   </t>
    </r>
    <r>
      <rPr>
        <b/>
        <i/>
        <sz val="11"/>
        <color indexed="8"/>
        <rFont val="Century Gothic"/>
        <family val="2"/>
      </rPr>
      <t>Acc</t>
    </r>
  </si>
  <si>
    <r>
      <t xml:space="preserve">               Remunerazione del capitale investito netto  </t>
    </r>
    <r>
      <rPr>
        <b/>
        <sz val="11"/>
        <color indexed="8"/>
        <rFont val="Century Gothic"/>
        <family val="2"/>
      </rPr>
      <t xml:space="preserve"> </t>
    </r>
    <r>
      <rPr>
        <b/>
        <i/>
        <sz val="11"/>
        <color indexed="8"/>
        <rFont val="Century Gothic"/>
        <family val="2"/>
      </rPr>
      <t>R</t>
    </r>
  </si>
  <si>
    <r>
      <t xml:space="preserve">               Remunerazione delle immobilizzazioni in corso   </t>
    </r>
    <r>
      <rPr>
        <b/>
        <i/>
        <sz val="11"/>
        <color indexed="8"/>
        <rFont val="Century Gothic"/>
        <family val="2"/>
      </rPr>
      <t>R</t>
    </r>
    <r>
      <rPr>
        <b/>
        <i/>
        <vertAlign val="subscript"/>
        <sz val="11"/>
        <color indexed="8"/>
        <rFont val="Century Gothic"/>
        <family val="2"/>
      </rPr>
      <t>LIC</t>
    </r>
  </si>
  <si>
    <r>
      <t xml:space="preserve">               Costi d'uso del capitale di cui all'art. 13.11 del MTR-2   </t>
    </r>
    <r>
      <rPr>
        <b/>
        <sz val="11"/>
        <color indexed="8"/>
        <rFont val="Century Gothic"/>
        <family val="2"/>
      </rPr>
      <t xml:space="preserve"> </t>
    </r>
    <r>
      <rPr>
        <b/>
        <i/>
        <sz val="11"/>
        <color indexed="8"/>
        <rFont val="Century Gothic"/>
        <family val="2"/>
      </rPr>
      <t>CK</t>
    </r>
    <r>
      <rPr>
        <b/>
        <i/>
        <vertAlign val="subscript"/>
        <sz val="11"/>
        <color indexed="8"/>
        <rFont val="Century Gothic"/>
        <family val="2"/>
      </rPr>
      <t>proprietari</t>
    </r>
  </si>
  <si>
    <r>
      <t xml:space="preserve">Costi d'uso del capitale </t>
    </r>
    <r>
      <rPr>
        <b/>
        <sz val="11"/>
        <color indexed="8"/>
        <rFont val="Century Gothic"/>
        <family val="2"/>
      </rPr>
      <t xml:space="preserve">  </t>
    </r>
    <r>
      <rPr>
        <b/>
        <i/>
        <sz val="11"/>
        <color indexed="8"/>
        <rFont val="Century Gothic"/>
        <family val="2"/>
      </rPr>
      <t>CK</t>
    </r>
    <r>
      <rPr>
        <b/>
        <sz val="11"/>
        <color indexed="8"/>
        <rFont val="Century Gothic"/>
        <family val="2"/>
      </rPr>
      <t xml:space="preserve"> </t>
    </r>
  </si>
  <si>
    <r>
      <t xml:space="preserve">Costi operativi fissi previsionali di cui all'articolo 9.1 del MTR-2   </t>
    </r>
    <r>
      <rPr>
        <b/>
        <i/>
        <sz val="11"/>
        <rFont val="Century Gothic"/>
        <family val="2"/>
      </rPr>
      <t>CO</t>
    </r>
    <r>
      <rPr>
        <b/>
        <i/>
        <vertAlign val="superscript"/>
        <sz val="11"/>
        <rFont val="Century Gothic"/>
        <family val="2"/>
      </rPr>
      <t>EXP</t>
    </r>
    <r>
      <rPr>
        <b/>
        <i/>
        <vertAlign val="subscript"/>
        <sz val="11"/>
        <rFont val="Century Gothic"/>
        <family val="2"/>
      </rPr>
      <t>116,TF</t>
    </r>
  </si>
  <si>
    <r>
      <t xml:space="preserve">Costi operativi fissi previsionali di cui all'articolo 9.2 del MTR-2   </t>
    </r>
    <r>
      <rPr>
        <b/>
        <i/>
        <sz val="11"/>
        <color indexed="8"/>
        <rFont val="Century Gothic"/>
        <family val="2"/>
      </rPr>
      <t>CQ</t>
    </r>
    <r>
      <rPr>
        <b/>
        <i/>
        <vertAlign val="superscript"/>
        <sz val="11"/>
        <color indexed="8"/>
        <rFont val="Century Gothic"/>
        <family val="2"/>
      </rPr>
      <t>EXP</t>
    </r>
    <r>
      <rPr>
        <b/>
        <i/>
        <vertAlign val="subscript"/>
        <sz val="11"/>
        <color indexed="8"/>
        <rFont val="Century Gothic"/>
        <family val="2"/>
      </rPr>
      <t>TF</t>
    </r>
  </si>
  <si>
    <r>
      <t xml:space="preserve">Costi operativi incentivanti fissi di cui all'articolo 8 del MTR   </t>
    </r>
    <r>
      <rPr>
        <b/>
        <i/>
        <sz val="11"/>
        <color indexed="8"/>
        <rFont val="Century Gothic"/>
        <family val="2"/>
      </rPr>
      <t>COI</t>
    </r>
    <r>
      <rPr>
        <b/>
        <i/>
        <vertAlign val="superscript"/>
        <sz val="11"/>
        <color indexed="8"/>
        <rFont val="Century Gothic"/>
        <family val="2"/>
      </rPr>
      <t>EXP</t>
    </r>
    <r>
      <rPr>
        <b/>
        <i/>
        <vertAlign val="subscript"/>
        <sz val="11"/>
        <color indexed="8"/>
        <rFont val="Century Gothic"/>
        <family val="2"/>
      </rPr>
      <t>TF</t>
    </r>
  </si>
  <si>
    <r>
      <t xml:space="preserve">Componente a conguaglio relativa ai costi fissi   </t>
    </r>
    <r>
      <rPr>
        <b/>
        <i/>
        <sz val="11"/>
        <color indexed="8"/>
        <rFont val="Century Gothic"/>
        <family val="2"/>
      </rPr>
      <t>RC</t>
    </r>
    <r>
      <rPr>
        <b/>
        <i/>
        <vertAlign val="subscript"/>
        <sz val="11"/>
        <color indexed="8"/>
        <rFont val="Century Gothic"/>
        <family val="2"/>
      </rPr>
      <t>TF</t>
    </r>
  </si>
  <si>
    <r>
      <t xml:space="preserve">raccolta differenziata   </t>
    </r>
    <r>
      <rPr>
        <i/>
        <sz val="11"/>
        <color indexed="8"/>
        <rFont val="Century Gothic"/>
        <family val="2"/>
      </rPr>
      <t>%</t>
    </r>
  </si>
  <si>
    <r>
      <t>q</t>
    </r>
    <r>
      <rPr>
        <i/>
        <vertAlign val="subscript"/>
        <sz val="11"/>
        <color indexed="8"/>
        <rFont val="Century Gothic"/>
        <family val="2"/>
      </rPr>
      <t>a-2</t>
    </r>
    <r>
      <rPr>
        <i/>
        <sz val="11"/>
        <color indexed="8"/>
        <rFont val="Century Gothic"/>
        <family val="2"/>
      </rPr>
      <t xml:space="preserve">  </t>
    </r>
    <r>
      <rPr>
        <i/>
        <sz val="11"/>
        <rFont val="Century Gothic"/>
        <family val="2"/>
      </rPr>
      <t xml:space="preserve"> t</t>
    </r>
    <r>
      <rPr>
        <i/>
        <sz val="11"/>
        <color indexed="8"/>
        <rFont val="Century Gothic"/>
        <family val="2"/>
      </rPr>
      <t>on</t>
    </r>
  </si>
  <si>
    <r>
      <t xml:space="preserve">costo unitario effettivo - Cueff   </t>
    </r>
    <r>
      <rPr>
        <i/>
        <sz val="11"/>
        <color indexed="8"/>
        <rFont val="Century Gothic"/>
        <family val="2"/>
      </rPr>
      <t>€cent/kg</t>
    </r>
  </si>
  <si>
    <r>
      <t xml:space="preserve">valutazione rispetto agli obiettivi di raccolta differenziata   </t>
    </r>
    <r>
      <rPr>
        <b/>
        <i/>
        <sz val="11"/>
        <color indexed="8"/>
        <rFont val="Century Gothic"/>
        <family val="2"/>
      </rPr>
      <t>ɣ</t>
    </r>
    <r>
      <rPr>
        <b/>
        <i/>
        <vertAlign val="subscript"/>
        <sz val="11"/>
        <color indexed="8"/>
        <rFont val="Century Gothic"/>
        <family val="2"/>
      </rPr>
      <t>1</t>
    </r>
    <r>
      <rPr>
        <sz val="11"/>
        <color indexed="8"/>
        <rFont val="Century Gothic"/>
        <family val="2"/>
      </rPr>
      <t xml:space="preserve"> </t>
    </r>
  </si>
  <si>
    <r>
      <t xml:space="preserve">valutazione rispetto all' efficacia dell' attività di preparazione per il riutilizzo e riciclo   </t>
    </r>
    <r>
      <rPr>
        <b/>
        <i/>
        <sz val="11"/>
        <color indexed="8"/>
        <rFont val="Century Gothic"/>
        <family val="2"/>
      </rPr>
      <t>ɣ</t>
    </r>
    <r>
      <rPr>
        <b/>
        <i/>
        <vertAlign val="subscript"/>
        <sz val="11"/>
        <color indexed="8"/>
        <rFont val="Century Gothic"/>
        <family val="2"/>
      </rPr>
      <t>2</t>
    </r>
    <r>
      <rPr>
        <sz val="11"/>
        <color indexed="8"/>
        <rFont val="Century Gothic"/>
        <family val="2"/>
      </rPr>
      <t xml:space="preserve"> </t>
    </r>
  </si>
  <si>
    <r>
      <t xml:space="preserve">Coefficiente di gradualità   </t>
    </r>
    <r>
      <rPr>
        <b/>
        <i/>
        <sz val="11"/>
        <color indexed="9"/>
        <rFont val="Century Gothic"/>
        <family val="2"/>
      </rPr>
      <t>(1+ ɣ)</t>
    </r>
  </si>
  <si>
    <r>
      <t>rpi</t>
    </r>
    <r>
      <rPr>
        <i/>
        <vertAlign val="subscript"/>
        <sz val="11"/>
        <color indexed="8"/>
        <rFont val="Century Gothic"/>
        <family val="2"/>
      </rPr>
      <t>a</t>
    </r>
  </si>
  <si>
    <r>
      <t xml:space="preserve">coefficiente di recupero di produttività   </t>
    </r>
    <r>
      <rPr>
        <b/>
        <i/>
        <sz val="11"/>
        <color indexed="8"/>
        <rFont val="Century Gothic"/>
        <family val="2"/>
      </rPr>
      <t>X</t>
    </r>
    <r>
      <rPr>
        <i/>
        <vertAlign val="subscript"/>
        <sz val="11"/>
        <color indexed="8"/>
        <rFont val="Century Gothic"/>
        <family val="2"/>
      </rPr>
      <t>a</t>
    </r>
    <r>
      <rPr>
        <sz val="11"/>
        <color indexed="8"/>
        <rFont val="Century Gothic"/>
        <family val="2"/>
      </rPr>
      <t xml:space="preserve"> </t>
    </r>
  </si>
  <si>
    <r>
      <t xml:space="preserve">coeff. per il miglioramento previsto della qualità </t>
    </r>
    <r>
      <rPr>
        <b/>
        <sz val="11"/>
        <color indexed="8"/>
        <rFont val="Century Gothic"/>
        <family val="2"/>
      </rPr>
      <t xml:space="preserve">  </t>
    </r>
    <r>
      <rPr>
        <b/>
        <i/>
        <sz val="11"/>
        <color indexed="8"/>
        <rFont val="Century Gothic"/>
        <family val="2"/>
      </rPr>
      <t>QL</t>
    </r>
    <r>
      <rPr>
        <b/>
        <i/>
        <vertAlign val="subscript"/>
        <sz val="11"/>
        <color indexed="8"/>
        <rFont val="Century Gothic"/>
        <family val="2"/>
      </rPr>
      <t>a</t>
    </r>
    <r>
      <rPr>
        <b/>
        <sz val="11"/>
        <color indexed="8"/>
        <rFont val="Century Gothic"/>
        <family val="2"/>
      </rPr>
      <t xml:space="preserve"> </t>
    </r>
  </si>
  <si>
    <r>
      <t xml:space="preserve">coeff. per la valorizzazione di modifiche del perimetro gestionale   </t>
    </r>
    <r>
      <rPr>
        <b/>
        <i/>
        <sz val="11"/>
        <color indexed="8"/>
        <rFont val="Century Gothic"/>
        <family val="2"/>
      </rPr>
      <t>PG</t>
    </r>
    <r>
      <rPr>
        <b/>
        <i/>
        <vertAlign val="subscript"/>
        <sz val="11"/>
        <color indexed="8"/>
        <rFont val="Century Gothic"/>
        <family val="2"/>
      </rPr>
      <t>a</t>
    </r>
    <r>
      <rPr>
        <sz val="11"/>
        <color indexed="8"/>
        <rFont val="Century Gothic"/>
        <family val="2"/>
      </rPr>
      <t xml:space="preserve"> </t>
    </r>
  </si>
  <si>
    <r>
      <t xml:space="preserve">coeff. per decreto legislativo n. 116/20   </t>
    </r>
    <r>
      <rPr>
        <b/>
        <i/>
        <sz val="11"/>
        <color indexed="8"/>
        <rFont val="Century Gothic"/>
        <family val="2"/>
      </rPr>
      <t>C</t>
    </r>
    <r>
      <rPr>
        <b/>
        <i/>
        <vertAlign val="subscript"/>
        <sz val="11"/>
        <rFont val="Century Gothic"/>
        <family val="2"/>
      </rPr>
      <t>116</t>
    </r>
    <r>
      <rPr>
        <sz val="11"/>
        <rFont val="Century Gothic"/>
        <family val="2"/>
      </rPr>
      <t xml:space="preserve"> </t>
    </r>
  </si>
  <si>
    <r>
      <t xml:space="preserve">Parametro per la determinazione del limite alla crescita delle tariffe </t>
    </r>
    <r>
      <rPr>
        <b/>
        <i/>
        <sz val="11"/>
        <color indexed="9"/>
        <rFont val="Calibri"/>
        <family val="2"/>
      </rPr>
      <t>ρ</t>
    </r>
  </si>
  <si>
    <r>
      <t xml:space="preserve"> </t>
    </r>
    <r>
      <rPr>
        <i/>
        <sz val="11"/>
        <color indexed="9"/>
        <rFont val="Century Gothic"/>
        <family val="2"/>
      </rPr>
      <t>∑T</t>
    </r>
    <r>
      <rPr>
        <i/>
        <vertAlign val="subscript"/>
        <sz val="11"/>
        <color indexed="9"/>
        <rFont val="Century Gothic"/>
        <family val="2"/>
      </rPr>
      <t>a</t>
    </r>
  </si>
  <si>
    <r>
      <t xml:space="preserve"> </t>
    </r>
    <r>
      <rPr>
        <i/>
        <sz val="11"/>
        <color indexed="8"/>
        <rFont val="Century Gothic"/>
        <family val="2"/>
      </rPr>
      <t>∑TV</t>
    </r>
    <r>
      <rPr>
        <i/>
        <vertAlign val="subscript"/>
        <sz val="11"/>
        <color indexed="8"/>
        <rFont val="Century Gothic"/>
        <family val="2"/>
      </rPr>
      <t>a-1</t>
    </r>
  </si>
  <si>
    <r>
      <t xml:space="preserve"> </t>
    </r>
    <r>
      <rPr>
        <i/>
        <sz val="11"/>
        <color indexed="8"/>
        <rFont val="Century Gothic"/>
        <family val="2"/>
      </rPr>
      <t>∑TF</t>
    </r>
    <r>
      <rPr>
        <i/>
        <vertAlign val="subscript"/>
        <sz val="11"/>
        <color indexed="8"/>
        <rFont val="Century Gothic"/>
        <family val="2"/>
      </rPr>
      <t>a-1</t>
    </r>
  </si>
  <si>
    <r>
      <t xml:space="preserve"> </t>
    </r>
    <r>
      <rPr>
        <i/>
        <sz val="11"/>
        <color indexed="9"/>
        <rFont val="Century Gothic"/>
        <family val="2"/>
      </rPr>
      <t>∑T</t>
    </r>
    <r>
      <rPr>
        <i/>
        <vertAlign val="subscript"/>
        <sz val="11"/>
        <color indexed="9"/>
        <rFont val="Century Gothic"/>
        <family val="2"/>
      </rPr>
      <t>a-1</t>
    </r>
  </si>
  <si>
    <r>
      <t xml:space="preserve"> </t>
    </r>
    <r>
      <rPr>
        <b/>
        <i/>
        <sz val="11"/>
        <color indexed="9"/>
        <rFont val="Century Gothic"/>
        <family val="2"/>
      </rPr>
      <t>∑T</t>
    </r>
    <r>
      <rPr>
        <b/>
        <i/>
        <vertAlign val="subscript"/>
        <sz val="11"/>
        <color indexed="9"/>
        <rFont val="Century Gothic"/>
        <family val="2"/>
      </rPr>
      <t>a</t>
    </r>
    <r>
      <rPr>
        <b/>
        <i/>
        <sz val="11"/>
        <color indexed="9"/>
        <rFont val="Century Gothic"/>
        <family val="2"/>
      </rPr>
      <t>/ ∑T</t>
    </r>
    <r>
      <rPr>
        <b/>
        <i/>
        <vertAlign val="subscript"/>
        <sz val="11"/>
        <color indexed="9"/>
        <rFont val="Century Gothic"/>
        <family val="2"/>
      </rPr>
      <t>a-1</t>
    </r>
  </si>
  <si>
    <r>
      <t>∑T</t>
    </r>
    <r>
      <rPr>
        <b/>
        <vertAlign val="subscript"/>
        <sz val="11"/>
        <color indexed="9"/>
        <rFont val="Century Gothic"/>
        <family val="2"/>
      </rPr>
      <t>max</t>
    </r>
    <r>
      <rPr>
        <b/>
        <sz val="11"/>
        <color indexed="9"/>
        <rFont val="Century Gothic"/>
        <family val="2"/>
      </rPr>
      <t xml:space="preserve">  (entrate tariffarie massime applicabili nel rispetto del limite di crescita)</t>
    </r>
  </si>
  <si>
    <r>
      <t>delta (∑T</t>
    </r>
    <r>
      <rPr>
        <b/>
        <vertAlign val="subscript"/>
        <sz val="11"/>
        <color indexed="9"/>
        <rFont val="Century Gothic"/>
        <family val="2"/>
      </rPr>
      <t>a</t>
    </r>
    <r>
      <rPr>
        <b/>
        <sz val="11"/>
        <color indexed="9"/>
        <rFont val="Century Gothic"/>
        <family val="2"/>
      </rPr>
      <t>-∑T</t>
    </r>
    <r>
      <rPr>
        <b/>
        <vertAlign val="subscript"/>
        <sz val="11"/>
        <color indexed="9"/>
        <rFont val="Century Gothic"/>
        <family val="2"/>
      </rPr>
      <t>max</t>
    </r>
    <r>
      <rPr>
        <b/>
        <sz val="11"/>
        <color indexed="9"/>
        <rFont val="Century Gothic"/>
        <family val="2"/>
      </rPr>
      <t>)</t>
    </r>
  </si>
  <si>
    <r>
      <rPr>
        <b/>
        <i/>
        <sz val="11"/>
        <color indexed="9"/>
        <rFont val="Century Gothic"/>
        <family val="2"/>
      </rPr>
      <t>∑TV</t>
    </r>
    <r>
      <rPr>
        <b/>
        <i/>
        <vertAlign val="subscript"/>
        <sz val="11"/>
        <color indexed="9"/>
        <rFont val="Century Gothic"/>
        <family val="2"/>
      </rPr>
      <t>a</t>
    </r>
    <r>
      <rPr>
        <b/>
        <sz val="11"/>
        <color indexed="9"/>
        <rFont val="Century Gothic"/>
        <family val="2"/>
      </rPr>
      <t xml:space="preserve"> totale delle entrate tariffarie relative alle componenti di costo variabile dopo le detrazioni di cui al comma 1.4 della Determina n.2/DRIF/2021 </t>
    </r>
  </si>
  <si>
    <r>
      <rPr>
        <b/>
        <i/>
        <sz val="11"/>
        <color indexed="9"/>
        <rFont val="Century Gothic"/>
        <family val="2"/>
      </rPr>
      <t>∑TF</t>
    </r>
    <r>
      <rPr>
        <b/>
        <i/>
        <vertAlign val="subscript"/>
        <sz val="11"/>
        <color indexed="9"/>
        <rFont val="Century Gothic"/>
        <family val="2"/>
      </rPr>
      <t>a</t>
    </r>
    <r>
      <rPr>
        <b/>
        <sz val="11"/>
        <color indexed="9"/>
        <rFont val="Century Gothic"/>
        <family val="2"/>
      </rPr>
      <t xml:space="preserve"> totale delle entrate tariffarie relative alle componenti di costo variabile dopo le detrazioni di cui al comma 1.4 della Determina n.2/DRIF/2021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</si>
</sst>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_-;\-* #,##0.0000_-;_-* &quot;-&quot;??_-;_-@_-"/>
    <numFmt numFmtId="167" formatCode="_-* #,##0\ _€_-;\-* #,##0\ _€_-;_-* &quot;-&quot;??\ _€_-;_-@_-"/>
    <numFmt numFmtId="168" formatCode="_-* #,##0.0000\ _€_-;\-* #,##0.0000\ _€_-;_-* &quot;-&quot;??\ _€_-;_-@_-"/>
    <numFmt numFmtId="169" formatCode="#,##0_ ;[Red]\-#,##0\ "/>
    <numFmt numFmtId="170" formatCode="0_ ;[Red]\-0\ "/>
    <numFmt numFmtId="171" formatCode="_-* #,##0.00\ _€_-;\-* #,##0.00\ _€_-;_-* &quot;-&quot;??\ _€_-;_-@_-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sz val="12"/>
      <color indexed="8"/>
      <name val="Century Gothic"/>
      <family val="2"/>
    </font>
    <font>
      <b/>
      <sz val="12"/>
      <color indexed="63"/>
      <name val="Century Gothic"/>
      <family val="2"/>
    </font>
    <font>
      <sz val="12"/>
      <color indexed="63"/>
      <name val="Century Gothic"/>
      <family val="2"/>
    </font>
    <font>
      <sz val="12"/>
      <color indexed="10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b/>
      <sz val="11"/>
      <name val="Century Gothic"/>
      <family val="2"/>
    </font>
    <font>
      <b/>
      <i/>
      <sz val="11"/>
      <color indexed="8"/>
      <name val="Century Gothic"/>
      <family val="2"/>
    </font>
    <font>
      <b/>
      <i/>
      <sz val="11"/>
      <name val="Century Gothic"/>
      <family val="2"/>
    </font>
    <font>
      <b/>
      <i/>
      <vertAlign val="superscript"/>
      <sz val="11"/>
      <name val="Century Gothic"/>
      <family val="2"/>
    </font>
    <font>
      <b/>
      <i/>
      <vertAlign val="subscript"/>
      <sz val="11"/>
      <name val="Century Gothic"/>
      <family val="2"/>
    </font>
    <font>
      <sz val="11"/>
      <name val="Century Gothic"/>
      <family val="2"/>
    </font>
    <font>
      <b/>
      <i/>
      <vertAlign val="superscript"/>
      <sz val="11"/>
      <color indexed="8"/>
      <name val="Century Gothic"/>
      <family val="2"/>
    </font>
    <font>
      <b/>
      <i/>
      <vertAlign val="subscript"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i/>
      <sz val="11"/>
      <color indexed="9"/>
      <name val="Century Gothic"/>
      <family val="2"/>
    </font>
    <font>
      <b/>
      <sz val="11"/>
      <color indexed="60"/>
      <name val="Century Gothic"/>
      <family val="2"/>
    </font>
    <font>
      <i/>
      <sz val="11"/>
      <color indexed="8"/>
      <name val="Century Gothic"/>
      <family val="2"/>
    </font>
    <font>
      <i/>
      <vertAlign val="subscript"/>
      <sz val="11"/>
      <color indexed="8"/>
      <name val="Century Gothic"/>
      <family val="2"/>
    </font>
    <font>
      <i/>
      <sz val="11"/>
      <name val="Century Gothic"/>
      <family val="2"/>
    </font>
    <font>
      <b/>
      <i/>
      <sz val="11"/>
      <color indexed="9"/>
      <name val="Calibri"/>
      <family val="2"/>
    </font>
    <font>
      <i/>
      <sz val="11"/>
      <color indexed="9"/>
      <name val="Century Gothic"/>
      <family val="2"/>
    </font>
    <font>
      <i/>
      <vertAlign val="subscript"/>
      <sz val="11"/>
      <color indexed="9"/>
      <name val="Century Gothic"/>
      <family val="2"/>
    </font>
    <font>
      <sz val="11"/>
      <color indexed="9"/>
      <name val="Century Gothic"/>
      <family val="2"/>
    </font>
    <font>
      <b/>
      <i/>
      <vertAlign val="subscript"/>
      <sz val="11"/>
      <color indexed="9"/>
      <name val="Century Gothic"/>
      <family val="2"/>
    </font>
    <font>
      <b/>
      <vertAlign val="subscript"/>
      <sz val="11"/>
      <color indexed="9"/>
      <name val="Century Gothic"/>
      <family val="2"/>
    </font>
    <font>
      <sz val="14"/>
      <name val="Century Gothic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3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hair"/>
    </border>
    <border>
      <left/>
      <right style="medium">
        <color indexed="23"/>
      </right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0" fontId="8" fillId="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8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9" borderId="11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22" fillId="9" borderId="13" xfId="0" applyFont="1" applyFill="1" applyBorder="1" applyAlignment="1">
      <alignment horizontal="center"/>
    </xf>
    <xf numFmtId="0" fontId="25" fillId="4" borderId="0" xfId="0" applyFont="1" applyFill="1" applyAlignment="1">
      <alignment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4" borderId="0" xfId="0" applyFont="1" applyFill="1" applyAlignment="1">
      <alignment/>
    </xf>
    <xf numFmtId="0" fontId="28" fillId="4" borderId="18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4" borderId="19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164" fontId="25" fillId="4" borderId="20" xfId="43" applyNumberFormat="1" applyFont="1" applyFill="1" applyBorder="1" applyAlignment="1" applyProtection="1">
      <alignment horizontal="center" vertical="center"/>
      <protection/>
    </xf>
    <xf numFmtId="164" fontId="25" fillId="9" borderId="20" xfId="43" applyNumberFormat="1" applyFont="1" applyFill="1" applyBorder="1" applyAlignment="1" applyProtection="1">
      <alignment horizontal="center" vertical="center"/>
      <protection/>
    </xf>
    <xf numFmtId="0" fontId="34" fillId="4" borderId="18" xfId="0" applyFont="1" applyFill="1" applyBorder="1" applyAlignment="1">
      <alignment vertical="center"/>
    </xf>
    <xf numFmtId="0" fontId="25" fillId="4" borderId="18" xfId="0" applyFont="1" applyFill="1" applyBorder="1" applyAlignment="1">
      <alignment vertical="center"/>
    </xf>
    <xf numFmtId="0" fontId="25" fillId="4" borderId="21" xfId="0" applyFont="1" applyFill="1" applyBorder="1" applyAlignment="1">
      <alignment vertical="center"/>
    </xf>
    <xf numFmtId="43" fontId="25" fillId="4" borderId="20" xfId="43" applyNumberFormat="1" applyFont="1" applyFill="1" applyBorder="1" applyAlignment="1" applyProtection="1">
      <alignment horizontal="center" vertical="center"/>
      <protection/>
    </xf>
    <xf numFmtId="2" fontId="34" fillId="4" borderId="20" xfId="0" applyNumberFormat="1" applyFont="1" applyFill="1" applyBorder="1" applyAlignment="1">
      <alignment horizontal="center" vertical="center"/>
    </xf>
    <xf numFmtId="2" fontId="25" fillId="4" borderId="20" xfId="0" applyNumberFormat="1" applyFont="1" applyFill="1" applyBorder="1" applyAlignment="1">
      <alignment horizontal="center" vertical="center"/>
    </xf>
    <xf numFmtId="43" fontId="34" fillId="4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164" fontId="25" fillId="4" borderId="18" xfId="43" applyNumberFormat="1" applyFont="1" applyFill="1" applyBorder="1" applyAlignment="1" applyProtection="1">
      <alignment/>
      <protection/>
    </xf>
    <xf numFmtId="164" fontId="25" fillId="4" borderId="22" xfId="0" applyNumberFormat="1" applyFont="1" applyFill="1" applyBorder="1" applyAlignment="1">
      <alignment/>
    </xf>
    <xf numFmtId="0" fontId="25" fillId="18" borderId="23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vertical="center"/>
    </xf>
    <xf numFmtId="164" fontId="25" fillId="9" borderId="24" xfId="43" applyNumberFormat="1" applyFont="1" applyFill="1" applyBorder="1" applyAlignment="1" applyProtection="1">
      <alignment horizontal="center" vertical="center"/>
      <protection/>
    </xf>
    <xf numFmtId="0" fontId="37" fillId="19" borderId="25" xfId="0" applyFont="1" applyFill="1" applyBorder="1" applyAlignment="1">
      <alignment vertical="center"/>
    </xf>
    <xf numFmtId="164" fontId="37" fillId="19" borderId="25" xfId="43" applyNumberFormat="1" applyFont="1" applyFill="1" applyBorder="1" applyAlignment="1" applyProtection="1">
      <alignment horizontal="center" vertical="center"/>
      <protection/>
    </xf>
    <xf numFmtId="0" fontId="25" fillId="4" borderId="26" xfId="0" applyFont="1" applyFill="1" applyBorder="1" applyAlignment="1">
      <alignment/>
    </xf>
    <xf numFmtId="0" fontId="27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164" fontId="25" fillId="4" borderId="27" xfId="43" applyNumberFormat="1" applyFont="1" applyFill="1" applyBorder="1" applyAlignment="1" applyProtection="1">
      <alignment horizontal="center"/>
      <protection/>
    </xf>
    <xf numFmtId="0" fontId="25" fillId="4" borderId="14" xfId="0" applyFont="1" applyFill="1" applyBorder="1" applyAlignment="1">
      <alignment vertical="center"/>
    </xf>
    <xf numFmtId="164" fontId="25" fillId="4" borderId="14" xfId="43" applyNumberFormat="1" applyFont="1" applyFill="1" applyBorder="1" applyAlignment="1" applyProtection="1">
      <alignment horizontal="center" vertical="center"/>
      <protection/>
    </xf>
    <xf numFmtId="164" fontId="25" fillId="9" borderId="28" xfId="43" applyNumberFormat="1" applyFont="1" applyFill="1" applyBorder="1" applyAlignment="1" applyProtection="1">
      <alignment horizontal="center" vertical="center"/>
      <protection/>
    </xf>
    <xf numFmtId="0" fontId="25" fillId="4" borderId="29" xfId="0" applyFont="1" applyFill="1" applyBorder="1" applyAlignment="1">
      <alignment vertical="center"/>
    </xf>
    <xf numFmtId="164" fontId="25" fillId="4" borderId="29" xfId="43" applyNumberFormat="1" applyFont="1" applyFill="1" applyBorder="1" applyAlignment="1" applyProtection="1">
      <alignment horizontal="center" vertical="center"/>
      <protection/>
    </xf>
    <xf numFmtId="164" fontId="25" fillId="9" borderId="30" xfId="43" applyNumberFormat="1" applyFont="1" applyFill="1" applyBorder="1" applyAlignment="1" applyProtection="1">
      <alignment horizontal="center" vertical="center"/>
      <protection/>
    </xf>
    <xf numFmtId="0" fontId="25" fillId="4" borderId="31" xfId="0" applyFont="1" applyFill="1" applyBorder="1" applyAlignment="1">
      <alignment vertical="center"/>
    </xf>
    <xf numFmtId="0" fontId="25" fillId="4" borderId="32" xfId="0" applyFont="1" applyFill="1" applyBorder="1" applyAlignment="1">
      <alignment vertical="center"/>
    </xf>
    <xf numFmtId="164" fontId="25" fillId="9" borderId="33" xfId="43" applyNumberFormat="1" applyFont="1" applyFill="1" applyBorder="1" applyAlignment="1" applyProtection="1">
      <alignment horizontal="center" vertical="center"/>
      <protection/>
    </xf>
    <xf numFmtId="164" fontId="25" fillId="9" borderId="34" xfId="43" applyNumberFormat="1" applyFont="1" applyFill="1" applyBorder="1" applyAlignment="1" applyProtection="1">
      <alignment horizontal="center" vertical="center"/>
      <protection/>
    </xf>
    <xf numFmtId="164" fontId="25" fillId="4" borderId="19" xfId="43" applyNumberFormat="1" applyFont="1" applyFill="1" applyBorder="1" applyAlignment="1" applyProtection="1">
      <alignment horizontal="center" vertical="center"/>
      <protection/>
    </xf>
    <xf numFmtId="164" fontId="25" fillId="9" borderId="29" xfId="43" applyNumberFormat="1" applyFont="1" applyFill="1" applyBorder="1" applyAlignment="1" applyProtection="1">
      <alignment horizontal="center" vertical="center"/>
      <protection/>
    </xf>
    <xf numFmtId="0" fontId="25" fillId="4" borderId="29" xfId="0" applyFont="1" applyFill="1" applyBorder="1" applyAlignment="1" quotePrefix="1">
      <alignment vertical="center"/>
    </xf>
    <xf numFmtId="164" fontId="25" fillId="4" borderId="31" xfId="43" applyNumberFormat="1" applyFont="1" applyFill="1" applyBorder="1" applyAlignment="1" applyProtection="1">
      <alignment horizontal="center" vertical="center"/>
      <protection/>
    </xf>
    <xf numFmtId="164" fontId="25" fillId="4" borderId="18" xfId="43" applyNumberFormat="1" applyFont="1" applyFill="1" applyBorder="1" applyAlignment="1" applyProtection="1">
      <alignment horizontal="center" vertical="center"/>
      <protection/>
    </xf>
    <xf numFmtId="0" fontId="37" fillId="19" borderId="18" xfId="0" applyFont="1" applyFill="1" applyBorder="1" applyAlignment="1">
      <alignment vertical="center"/>
    </xf>
    <xf numFmtId="164" fontId="37" fillId="19" borderId="18" xfId="43" applyNumberFormat="1" applyFont="1" applyFill="1" applyBorder="1" applyAlignment="1" applyProtection="1">
      <alignment horizontal="center" vertical="center"/>
      <protection/>
    </xf>
    <xf numFmtId="164" fontId="37" fillId="19" borderId="35" xfId="43" applyNumberFormat="1" applyFont="1" applyFill="1" applyBorder="1" applyAlignment="1" applyProtection="1">
      <alignment horizontal="center" vertical="center"/>
      <protection/>
    </xf>
    <xf numFmtId="0" fontId="25" fillId="4" borderId="16" xfId="0" applyFont="1" applyFill="1" applyBorder="1" applyAlignment="1">
      <alignment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/>
    </xf>
    <xf numFmtId="0" fontId="31" fillId="4" borderId="18" xfId="0" applyFont="1" applyFill="1" applyBorder="1" applyAlignment="1">
      <alignment vertical="center"/>
    </xf>
    <xf numFmtId="164" fontId="29" fillId="4" borderId="18" xfId="43" applyNumberFormat="1" applyFont="1" applyFill="1" applyBorder="1" applyAlignment="1" applyProtection="1">
      <alignment horizontal="center" vertical="center"/>
      <protection/>
    </xf>
    <xf numFmtId="0" fontId="38" fillId="19" borderId="18" xfId="0" applyFont="1" applyFill="1" applyBorder="1" applyAlignment="1">
      <alignment vertical="center"/>
    </xf>
    <xf numFmtId="0" fontId="25" fillId="4" borderId="26" xfId="0" applyFont="1" applyFill="1" applyBorder="1" applyAlignment="1">
      <alignment vertical="center"/>
    </xf>
    <xf numFmtId="164" fontId="25" fillId="4" borderId="0" xfId="43" applyNumberFormat="1" applyFont="1" applyFill="1" applyBorder="1" applyAlignment="1" applyProtection="1">
      <alignment horizontal="center" vertical="center"/>
      <protection/>
    </xf>
    <xf numFmtId="0" fontId="39" fillId="4" borderId="26" xfId="0" applyFont="1" applyFill="1" applyBorder="1" applyAlignment="1">
      <alignment/>
    </xf>
    <xf numFmtId="0" fontId="39" fillId="4" borderId="0" xfId="0" applyFont="1" applyFill="1" applyAlignment="1">
      <alignment horizontal="center"/>
    </xf>
    <xf numFmtId="0" fontId="39" fillId="4" borderId="27" xfId="0" applyFont="1" applyFill="1" applyBorder="1" applyAlignment="1">
      <alignment horizontal="center"/>
    </xf>
    <xf numFmtId="0" fontId="25" fillId="18" borderId="36" xfId="0" applyFont="1" applyFill="1" applyBorder="1" applyAlignment="1">
      <alignment horizontal="center" vertical="center"/>
    </xf>
    <xf numFmtId="0" fontId="25" fillId="18" borderId="37" xfId="0" applyFont="1" applyFill="1" applyBorder="1" applyAlignment="1">
      <alignment horizontal="center" vertical="center"/>
    </xf>
    <xf numFmtId="9" fontId="25" fillId="4" borderId="38" xfId="53" applyFont="1" applyFill="1" applyBorder="1" applyAlignment="1" applyProtection="1">
      <alignment horizontal="center" vertical="center"/>
      <protection/>
    </xf>
    <xf numFmtId="0" fontId="40" fillId="4" borderId="18" xfId="0" applyFont="1" applyFill="1" applyBorder="1" applyAlignment="1">
      <alignment vertical="center"/>
    </xf>
    <xf numFmtId="0" fontId="25" fillId="18" borderId="39" xfId="0" applyFont="1" applyFill="1" applyBorder="1" applyAlignment="1">
      <alignment horizontal="center" vertical="center"/>
    </xf>
    <xf numFmtId="43" fontId="34" fillId="4" borderId="40" xfId="43" applyFont="1" applyFill="1" applyBorder="1" applyAlignment="1" applyProtection="1">
      <alignment horizontal="center" vertical="center"/>
      <protection/>
    </xf>
    <xf numFmtId="43" fontId="25" fillId="4" borderId="40" xfId="0" applyNumberFormat="1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vertical="center"/>
    </xf>
    <xf numFmtId="0" fontId="27" fillId="4" borderId="41" xfId="0" applyFont="1" applyFill="1" applyBorder="1" applyAlignment="1">
      <alignment horizontal="center" vertical="center"/>
    </xf>
    <xf numFmtId="0" fontId="25" fillId="18" borderId="42" xfId="0" applyFont="1" applyFill="1" applyBorder="1" applyAlignment="1">
      <alignment horizontal="center" vertical="center"/>
    </xf>
    <xf numFmtId="0" fontId="25" fillId="18" borderId="43" xfId="0" applyFont="1" applyFill="1" applyBorder="1" applyAlignment="1">
      <alignment horizontal="center" vertical="center"/>
    </xf>
    <xf numFmtId="2" fontId="25" fillId="4" borderId="44" xfId="0" applyNumberFormat="1" applyFont="1" applyFill="1" applyBorder="1" applyAlignment="1">
      <alignment horizontal="right" vertical="center"/>
    </xf>
    <xf numFmtId="0" fontId="27" fillId="4" borderId="15" xfId="0" applyFont="1" applyFill="1" applyBorder="1" applyAlignment="1">
      <alignment horizontal="center" vertical="center"/>
    </xf>
    <xf numFmtId="0" fontId="25" fillId="4" borderId="27" xfId="0" applyFont="1" applyFill="1" applyBorder="1" applyAlignment="1">
      <alignment/>
    </xf>
    <xf numFmtId="2" fontId="25" fillId="0" borderId="38" xfId="0" applyNumberFormat="1" applyFont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2" fontId="25" fillId="0" borderId="46" xfId="0" applyNumberFormat="1" applyFont="1" applyBorder="1" applyAlignment="1">
      <alignment horizontal="center" vertical="center"/>
    </xf>
    <xf numFmtId="2" fontId="25" fillId="0" borderId="40" xfId="0" applyNumberFormat="1" applyFont="1" applyBorder="1" applyAlignment="1">
      <alignment horizontal="center" vertical="center"/>
    </xf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2" fontId="37" fillId="19" borderId="40" xfId="0" applyNumberFormat="1" applyFont="1" applyFill="1" applyBorder="1" applyAlignment="1">
      <alignment horizontal="center" vertical="center"/>
    </xf>
    <xf numFmtId="2" fontId="37" fillId="19" borderId="49" xfId="0" applyNumberFormat="1" applyFont="1" applyFill="1" applyBorder="1" applyAlignment="1">
      <alignment horizontal="center" vertical="center"/>
    </xf>
    <xf numFmtId="2" fontId="37" fillId="19" borderId="44" xfId="0" applyNumberFormat="1" applyFont="1" applyFill="1" applyBorder="1" applyAlignment="1">
      <alignment horizontal="center" vertical="center"/>
    </xf>
    <xf numFmtId="0" fontId="25" fillId="18" borderId="5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/>
    </xf>
    <xf numFmtId="0" fontId="27" fillId="4" borderId="15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164" fontId="25" fillId="4" borderId="17" xfId="43" applyNumberFormat="1" applyFont="1" applyFill="1" applyBorder="1" applyAlignment="1" applyProtection="1">
      <alignment horizontal="center"/>
      <protection/>
    </xf>
    <xf numFmtId="0" fontId="40" fillId="5" borderId="14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5" fontId="25" fillId="5" borderId="38" xfId="53" applyNumberFormat="1" applyFont="1" applyFill="1" applyBorder="1" applyAlignment="1" applyProtection="1">
      <alignment horizontal="center" vertical="center"/>
      <protection/>
    </xf>
    <xf numFmtId="0" fontId="25" fillId="4" borderId="0" xfId="0" applyFont="1" applyFill="1" applyAlignment="1">
      <alignment vertical="center"/>
    </xf>
    <xf numFmtId="10" fontId="25" fillId="4" borderId="40" xfId="0" applyNumberFormat="1" applyFont="1" applyFill="1" applyBorder="1" applyAlignment="1">
      <alignment horizontal="center" vertical="center"/>
    </xf>
    <xf numFmtId="10" fontId="37" fillId="19" borderId="40" xfId="53" applyNumberFormat="1" applyFont="1" applyFill="1" applyBorder="1" applyAlignment="1" applyProtection="1">
      <alignment horizontal="center" vertical="center"/>
      <protection/>
    </xf>
    <xf numFmtId="166" fontId="37" fillId="19" borderId="40" xfId="43" applyNumberFormat="1" applyFont="1" applyFill="1" applyBorder="1" applyAlignment="1" applyProtection="1">
      <alignment vertical="center"/>
      <protection/>
    </xf>
    <xf numFmtId="0" fontId="46" fillId="19" borderId="18" xfId="0" applyFont="1" applyFill="1" applyBorder="1" applyAlignment="1">
      <alignment vertical="center"/>
    </xf>
    <xf numFmtId="164" fontId="46" fillId="19" borderId="40" xfId="43" applyNumberFormat="1" applyFont="1" applyFill="1" applyBorder="1" applyAlignment="1" applyProtection="1">
      <alignment horizontal="center"/>
      <protection/>
    </xf>
    <xf numFmtId="0" fontId="25" fillId="9" borderId="18" xfId="0" applyFont="1" applyFill="1" applyBorder="1" applyAlignment="1">
      <alignment vertical="center"/>
    </xf>
    <xf numFmtId="167" fontId="25" fillId="4" borderId="40" xfId="43" applyNumberFormat="1" applyFont="1" applyFill="1" applyBorder="1" applyAlignment="1" applyProtection="1">
      <alignment horizontal="center" vertical="center"/>
      <protection/>
    </xf>
    <xf numFmtId="167" fontId="37" fillId="19" borderId="40" xfId="43" applyNumberFormat="1" applyFont="1" applyFill="1" applyBorder="1" applyAlignment="1" applyProtection="1">
      <alignment horizontal="center" vertical="center"/>
      <protection/>
    </xf>
    <xf numFmtId="168" fontId="37" fillId="19" borderId="44" xfId="43" applyNumberFormat="1" applyFont="1" applyFill="1" applyBorder="1" applyAlignment="1" applyProtection="1">
      <alignment horizontal="center" vertical="center"/>
      <protection/>
    </xf>
    <xf numFmtId="0" fontId="25" fillId="4" borderId="27" xfId="0" applyFont="1" applyFill="1" applyBorder="1" applyAlignment="1">
      <alignment horizontal="center"/>
    </xf>
    <xf numFmtId="0" fontId="37" fillId="19" borderId="51" xfId="0" applyFont="1" applyFill="1" applyBorder="1" applyAlignment="1">
      <alignment vertical="center"/>
    </xf>
    <xf numFmtId="164" fontId="37" fillId="19" borderId="38" xfId="43" applyNumberFormat="1" applyFont="1" applyFill="1" applyBorder="1" applyAlignment="1" applyProtection="1">
      <alignment horizontal="center" vertical="center"/>
      <protection/>
    </xf>
    <xf numFmtId="0" fontId="37" fillId="19" borderId="52" xfId="0" applyFont="1" applyFill="1" applyBorder="1" applyAlignment="1">
      <alignment vertical="center"/>
    </xf>
    <xf numFmtId="164" fontId="46" fillId="19" borderId="44" xfId="43" applyNumberFormat="1" applyFont="1" applyFill="1" applyBorder="1" applyAlignment="1" applyProtection="1">
      <alignment horizontal="center" vertical="center"/>
      <protection/>
    </xf>
    <xf numFmtId="0" fontId="46" fillId="14" borderId="53" xfId="0" applyFont="1" applyFill="1" applyBorder="1" applyAlignment="1">
      <alignment vertical="center"/>
    </xf>
    <xf numFmtId="164" fontId="29" fillId="4" borderId="36" xfId="43" applyNumberFormat="1" applyFont="1" applyFill="1" applyBorder="1" applyAlignment="1" applyProtection="1">
      <alignment horizontal="center" vertical="center"/>
      <protection/>
    </xf>
    <xf numFmtId="164" fontId="29" fillId="4" borderId="37" xfId="43" applyNumberFormat="1" applyFont="1" applyFill="1" applyBorder="1" applyAlignment="1" applyProtection="1">
      <alignment horizontal="center" vertical="center"/>
      <protection/>
    </xf>
    <xf numFmtId="164" fontId="29" fillId="4" borderId="23" xfId="43" applyNumberFormat="1" applyFont="1" applyFill="1" applyBorder="1" applyAlignment="1" applyProtection="1">
      <alignment horizontal="center" vertical="center"/>
      <protection/>
    </xf>
    <xf numFmtId="164" fontId="29" fillId="4" borderId="39" xfId="43" applyNumberFormat="1" applyFont="1" applyFill="1" applyBorder="1" applyAlignment="1" applyProtection="1">
      <alignment horizontal="center" vertical="center"/>
      <protection/>
    </xf>
    <xf numFmtId="164" fontId="37" fillId="19" borderId="40" xfId="43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Alignment="1">
      <alignment/>
    </xf>
    <xf numFmtId="0" fontId="20" fillId="19" borderId="25" xfId="0" applyFont="1" applyFill="1" applyBorder="1" applyAlignment="1">
      <alignment vertical="center"/>
    </xf>
    <xf numFmtId="164" fontId="49" fillId="19" borderId="42" xfId="43" applyNumberFormat="1" applyFont="1" applyFill="1" applyBorder="1" applyAlignment="1" applyProtection="1">
      <alignment horizontal="center" vertical="center"/>
      <protection/>
    </xf>
    <xf numFmtId="164" fontId="49" fillId="19" borderId="43" xfId="43" applyNumberFormat="1" applyFont="1" applyFill="1" applyBorder="1" applyAlignment="1" applyProtection="1">
      <alignment horizontal="center" vertical="center"/>
      <protection/>
    </xf>
    <xf numFmtId="164" fontId="20" fillId="19" borderId="44" xfId="43" applyNumberFormat="1" applyFont="1" applyFill="1" applyBorder="1" applyAlignment="1" applyProtection="1">
      <alignment horizontal="center" vertical="center"/>
      <protection/>
    </xf>
    <xf numFmtId="164" fontId="28" fillId="4" borderId="27" xfId="43" applyNumberFormat="1" applyFont="1" applyFill="1" applyBorder="1" applyAlignment="1" applyProtection="1">
      <alignment horizontal="center"/>
      <protection/>
    </xf>
    <xf numFmtId="0" fontId="46" fillId="14" borderId="11" xfId="0" applyFont="1" applyFill="1" applyBorder="1" applyAlignment="1">
      <alignment vertical="center"/>
    </xf>
    <xf numFmtId="164" fontId="25" fillId="5" borderId="54" xfId="43" applyNumberFormat="1" applyFont="1" applyFill="1" applyBorder="1" applyAlignment="1" applyProtection="1">
      <alignment horizontal="center" vertical="center"/>
      <protection/>
    </xf>
    <xf numFmtId="164" fontId="25" fillId="5" borderId="25" xfId="43" applyNumberFormat="1" applyFont="1" applyFill="1" applyBorder="1" applyAlignment="1" applyProtection="1">
      <alignment horizontal="center" vertical="center"/>
      <protection/>
    </xf>
    <xf numFmtId="0" fontId="25" fillId="4" borderId="12" xfId="0" applyFont="1" applyFill="1" applyBorder="1" applyAlignment="1">
      <alignment/>
    </xf>
    <xf numFmtId="0" fontId="25" fillId="4" borderId="15" xfId="0" applyFont="1" applyFill="1" applyBorder="1" applyAlignment="1">
      <alignment/>
    </xf>
    <xf numFmtId="0" fontId="37" fillId="19" borderId="53" xfId="0" applyFont="1" applyFill="1" applyBorder="1" applyAlignment="1">
      <alignment vertical="center" wrapText="1"/>
    </xf>
    <xf numFmtId="164" fontId="25" fillId="4" borderId="38" xfId="43" applyNumberFormat="1" applyFont="1" applyFill="1" applyBorder="1" applyAlignment="1" applyProtection="1">
      <alignment vertical="center"/>
      <protection/>
    </xf>
    <xf numFmtId="0" fontId="37" fillId="19" borderId="25" xfId="0" applyFont="1" applyFill="1" applyBorder="1" applyAlignment="1">
      <alignment vertical="center" wrapText="1"/>
    </xf>
    <xf numFmtId="164" fontId="25" fillId="4" borderId="40" xfId="43" applyNumberFormat="1" applyFont="1" applyFill="1" applyBorder="1" applyAlignment="1" applyProtection="1">
      <alignment vertical="center"/>
      <protection/>
    </xf>
    <xf numFmtId="164" fontId="27" fillId="4" borderId="44" xfId="43" applyNumberFormat="1" applyFont="1" applyFill="1" applyBorder="1" applyAlignment="1" applyProtection="1">
      <alignment horizontal="center" vertical="center"/>
      <protection/>
    </xf>
    <xf numFmtId="0" fontId="25" fillId="4" borderId="41" xfId="0" applyFont="1" applyFill="1" applyBorder="1" applyAlignment="1">
      <alignment/>
    </xf>
    <xf numFmtId="0" fontId="27" fillId="8" borderId="11" xfId="0" applyFont="1" applyFill="1" applyBorder="1" applyAlignment="1">
      <alignment vertical="center"/>
    </xf>
    <xf numFmtId="164" fontId="25" fillId="5" borderId="55" xfId="43" applyNumberFormat="1" applyFont="1" applyFill="1" applyBorder="1" applyAlignment="1" applyProtection="1">
      <alignment horizontal="center" vertical="center"/>
      <protection/>
    </xf>
    <xf numFmtId="164" fontId="25" fillId="5" borderId="13" xfId="43" applyNumberFormat="1" applyFont="1" applyFill="1" applyBorder="1" applyAlignment="1" applyProtection="1">
      <alignment horizontal="center" vertical="center"/>
      <protection/>
    </xf>
    <xf numFmtId="164" fontId="25" fillId="9" borderId="13" xfId="43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Migliaia 3 2" xfId="47"/>
    <cellStyle name="Neutrale" xfId="48"/>
    <cellStyle name="Normale 2 2 2" xfId="49"/>
    <cellStyle name="Normale 5" xfId="50"/>
    <cellStyle name="Nota" xfId="51"/>
    <cellStyle name="Output" xfId="52"/>
    <cellStyle name="Percent" xfId="53"/>
    <cellStyle name="Percentuale 2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">
    <dxf>
      <font>
        <b/>
        <i val="0"/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133350</xdr:rowOff>
    </xdr:from>
    <xdr:to>
      <xdr:col>1</xdr:col>
      <xdr:colOff>257175</xdr:colOff>
      <xdr:row>0</xdr:row>
      <xdr:rowOff>257175</xdr:rowOff>
    </xdr:to>
    <xdr:sp>
      <xdr:nvSpPr>
        <xdr:cNvPr id="1" name="Connettore 1"/>
        <xdr:cNvSpPr>
          <a:spLocks/>
        </xdr:cNvSpPr>
      </xdr:nvSpPr>
      <xdr:spPr>
        <a:xfrm>
          <a:off x="295275" y="133350"/>
          <a:ext cx="123825" cy="12382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133350</xdr:rowOff>
    </xdr:from>
    <xdr:to>
      <xdr:col>1</xdr:col>
      <xdr:colOff>257175</xdr:colOff>
      <xdr:row>0</xdr:row>
      <xdr:rowOff>257175</xdr:rowOff>
    </xdr:to>
    <xdr:sp>
      <xdr:nvSpPr>
        <xdr:cNvPr id="2" name="Connettore 2"/>
        <xdr:cNvSpPr>
          <a:spLocks/>
        </xdr:cNvSpPr>
      </xdr:nvSpPr>
      <xdr:spPr>
        <a:xfrm>
          <a:off x="295275" y="133350"/>
          <a:ext cx="123825" cy="12382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133350</xdr:rowOff>
    </xdr:from>
    <xdr:to>
      <xdr:col>1</xdr:col>
      <xdr:colOff>257175</xdr:colOff>
      <xdr:row>0</xdr:row>
      <xdr:rowOff>257175</xdr:rowOff>
    </xdr:to>
    <xdr:sp>
      <xdr:nvSpPr>
        <xdr:cNvPr id="3" name="Connettore 3"/>
        <xdr:cNvSpPr>
          <a:spLocks/>
        </xdr:cNvSpPr>
      </xdr:nvSpPr>
      <xdr:spPr>
        <a:xfrm>
          <a:off x="295275" y="133350"/>
          <a:ext cx="123825" cy="12382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133350</xdr:rowOff>
    </xdr:from>
    <xdr:to>
      <xdr:col>1</xdr:col>
      <xdr:colOff>257175</xdr:colOff>
      <xdr:row>0</xdr:row>
      <xdr:rowOff>257175</xdr:rowOff>
    </xdr:to>
    <xdr:sp>
      <xdr:nvSpPr>
        <xdr:cNvPr id="4" name="Connettore 4"/>
        <xdr:cNvSpPr>
          <a:spLocks/>
        </xdr:cNvSpPr>
      </xdr:nvSpPr>
      <xdr:spPr>
        <a:xfrm>
          <a:off x="295275" y="133350"/>
          <a:ext cx="123825" cy="123825"/>
        </a:xfrm>
        <a:prstGeom prst="flowChartConnector">
          <a:avLst/>
        </a:prstGeom>
        <a:solidFill>
          <a:srgbClr val="0070C0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gani%20Istituzionali%20CdB\Comitato%20di%20Bacino\2022\2022_04_12\MTR%20ARERA\asvo\ASVO-DEF\tool%20post%20conguagli\002-21drif_all1_ti_Cinto%20Caomaggio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_Par_22"/>
      <sheetName val="IN_Par_23-24-25"/>
      <sheetName val="IN_BIL_Gest_20"/>
      <sheetName val="IN_BIL_Gest_21"/>
      <sheetName val="IN_BIL_Com_20"/>
      <sheetName val="IN_BIL_Com_21"/>
      <sheetName val="IN_Cespiti_20"/>
      <sheetName val="IN_Cespiti_21-22-23"/>
      <sheetName val="IN_LIC_20"/>
      <sheetName val="IN_LIC_21-22-23"/>
      <sheetName val="IN_COexp-RC-T"/>
      <sheetName val="IN_Detr 4.6 del_363"/>
      <sheetName val="IN_Rimd"/>
      <sheetName val="CK_22"/>
      <sheetName val="CK_23-24-25"/>
      <sheetName val="T_ante_detr.4.6"/>
      <sheetName val="T_post_detr.4.6"/>
      <sheetName val="PEF"/>
      <sheetName val="Tabelle"/>
    </sheetNames>
    <sheetDataSet>
      <sheetData sheetId="1">
        <row r="44">
          <cell r="F44">
            <v>0.8328999999999999</v>
          </cell>
        </row>
        <row r="57">
          <cell r="E57">
            <v>0</v>
          </cell>
        </row>
        <row r="58">
          <cell r="E58">
            <v>-0.06720806139194463</v>
          </cell>
        </row>
        <row r="85">
          <cell r="E85">
            <v>1239.307</v>
          </cell>
        </row>
        <row r="86">
          <cell r="E86">
            <v>26.931968107937916</v>
          </cell>
        </row>
        <row r="87">
          <cell r="E87">
            <v>32.17528848748991</v>
          </cell>
        </row>
      </sheetData>
      <sheetData sheetId="2">
        <row r="45">
          <cell r="F45">
            <v>0.8328999999999999</v>
          </cell>
          <cell r="Q45">
            <v>0.8328999999999999</v>
          </cell>
          <cell r="AB45">
            <v>0.8328999999999999</v>
          </cell>
        </row>
        <row r="58">
          <cell r="E58">
            <v>0</v>
          </cell>
          <cell r="P58">
            <v>0</v>
          </cell>
          <cell r="AA58">
            <v>0</v>
          </cell>
        </row>
        <row r="59">
          <cell r="E59">
            <v>-0.06720806139194463</v>
          </cell>
          <cell r="P59">
            <v>-0.06720806139194463</v>
          </cell>
          <cell r="AA59">
            <v>-0.06720806139194463</v>
          </cell>
        </row>
        <row r="86">
          <cell r="E86">
            <v>1239.307</v>
          </cell>
          <cell r="P86">
            <v>1239.307</v>
          </cell>
          <cell r="AA86">
            <v>1239.307</v>
          </cell>
        </row>
        <row r="87">
          <cell r="E87">
            <v>28.04957480096522</v>
          </cell>
          <cell r="P87">
            <v>28.76854073247546</v>
          </cell>
          <cell r="AA87">
            <v>29.44221753940708</v>
          </cell>
        </row>
        <row r="88">
          <cell r="E88">
            <v>32.17528848748991</v>
          </cell>
          <cell r="P88">
            <v>32.17528848748991</v>
          </cell>
          <cell r="AA88">
            <v>32.17528848748991</v>
          </cell>
        </row>
      </sheetData>
      <sheetData sheetId="13">
        <row r="16">
          <cell r="C16" t="str">
            <v>COMPILAZIONE COMPLETATA CORRETTAMENTE</v>
          </cell>
          <cell r="H16" t="str">
            <v>COMPILAZIONE COMPLETATA CORRETTAMENTE</v>
          </cell>
          <cell r="M16" t="str">
            <v>COMPILAZIONE COMPLETATA CORRETTAMENTE</v>
          </cell>
          <cell r="R16" t="str">
            <v>COMPILAZIONE COMPLETATA CORRETTAMENTE</v>
          </cell>
        </row>
      </sheetData>
      <sheetData sheetId="16">
        <row r="74">
          <cell r="F74">
            <v>296033.54041323694</v>
          </cell>
          <cell r="G74">
            <v>63549.5036213468</v>
          </cell>
          <cell r="K74">
            <v>303649.70642009063</v>
          </cell>
          <cell r="L74">
            <v>85029.67344017318</v>
          </cell>
          <cell r="P74">
            <v>304750.66748807655</v>
          </cell>
          <cell r="Q74">
            <v>82148.78330235765</v>
          </cell>
          <cell r="U74">
            <v>312222.1258189382</v>
          </cell>
          <cell r="V74">
            <v>82851.81498743167</v>
          </cell>
        </row>
        <row r="82">
          <cell r="C82">
            <v>0.017</v>
          </cell>
          <cell r="D82">
            <v>0.017</v>
          </cell>
          <cell r="E82">
            <v>0.017</v>
          </cell>
          <cell r="F82">
            <v>0.017</v>
          </cell>
        </row>
        <row r="83">
          <cell r="C83">
            <v>0.001</v>
          </cell>
          <cell r="D83">
            <v>0.001</v>
          </cell>
          <cell r="E83">
            <v>0.001</v>
          </cell>
          <cell r="F83">
            <v>0.001</v>
          </cell>
        </row>
        <row r="84">
          <cell r="C84">
            <v>0.03</v>
          </cell>
          <cell r="D84">
            <v>0.03</v>
          </cell>
          <cell r="E84">
            <v>0.03</v>
          </cell>
          <cell r="F84">
            <v>0.03</v>
          </cell>
        </row>
        <row r="85">
          <cell r="C85">
            <v>0.02</v>
          </cell>
          <cell r="D85">
            <v>0.02</v>
          </cell>
          <cell r="E85">
            <v>0.02</v>
          </cell>
          <cell r="F85">
            <v>0.02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0.066</v>
          </cell>
          <cell r="D87">
            <v>0.066</v>
          </cell>
          <cell r="E87">
            <v>0.066</v>
          </cell>
          <cell r="F87">
            <v>0.066</v>
          </cell>
        </row>
        <row r="91">
          <cell r="C91">
            <v>263095.48422834754</v>
          </cell>
          <cell r="D91">
            <v>177616.942325629</v>
          </cell>
          <cell r="E91">
            <v>242539.3545790658</v>
          </cell>
          <cell r="F91">
            <v>261652.95152552426</v>
          </cell>
        </row>
        <row r="92">
          <cell r="C92">
            <v>84524.85975025049</v>
          </cell>
          <cell r="D92">
            <v>178913.59676979063</v>
          </cell>
          <cell r="E92">
            <v>122340.10834203385</v>
          </cell>
          <cell r="F92">
            <v>111368.16940157658</v>
          </cell>
        </row>
      </sheetData>
      <sheetData sheetId="17">
        <row r="7">
          <cell r="F7">
            <v>23456.826633240013</v>
          </cell>
          <cell r="G7">
            <v>1133.233785684</v>
          </cell>
          <cell r="K7">
            <v>20938.015550685897</v>
          </cell>
          <cell r="L7">
            <v>1132.1016840000002</v>
          </cell>
          <cell r="P7">
            <v>20938.015550685897</v>
          </cell>
          <cell r="Q7">
            <v>1132.1016840000002</v>
          </cell>
          <cell r="U7">
            <v>20938.015550685897</v>
          </cell>
          <cell r="V7">
            <v>1132.1016840000002</v>
          </cell>
        </row>
        <row r="8">
          <cell r="F8">
            <v>35717.49297967922</v>
          </cell>
          <cell r="G8">
            <v>0</v>
          </cell>
          <cell r="K8">
            <v>32249.268112023303</v>
          </cell>
          <cell r="L8">
            <v>0</v>
          </cell>
          <cell r="P8">
            <v>32249.268112023303</v>
          </cell>
          <cell r="Q8">
            <v>0</v>
          </cell>
          <cell r="U8">
            <v>32249.268112023303</v>
          </cell>
          <cell r="V8">
            <v>0</v>
          </cell>
        </row>
        <row r="9">
          <cell r="F9">
            <v>73174.22495825954</v>
          </cell>
          <cell r="G9">
            <v>0</v>
          </cell>
          <cell r="K9">
            <v>88233.59610218665</v>
          </cell>
          <cell r="L9">
            <v>0</v>
          </cell>
          <cell r="P9">
            <v>88233.59610218665</v>
          </cell>
          <cell r="Q9">
            <v>0</v>
          </cell>
          <cell r="U9">
            <v>88233.59610218665</v>
          </cell>
          <cell r="V9">
            <v>0</v>
          </cell>
        </row>
        <row r="10">
          <cell r="F10">
            <v>111340.35334421997</v>
          </cell>
          <cell r="G10">
            <v>1085.8499651999998</v>
          </cell>
          <cell r="K10">
            <v>110560.94124757132</v>
          </cell>
          <cell r="L10">
            <v>1084.7651999999998</v>
          </cell>
          <cell r="P10">
            <v>110560.94124757132</v>
          </cell>
          <cell r="Q10">
            <v>1084.7651999999998</v>
          </cell>
          <cell r="U10">
            <v>110560.94124757132</v>
          </cell>
          <cell r="V10">
            <v>1084.7651999999998</v>
          </cell>
        </row>
        <row r="11">
          <cell r="F11">
            <v>0</v>
          </cell>
          <cell r="G11">
            <v>0</v>
          </cell>
          <cell r="K11">
            <v>0</v>
          </cell>
          <cell r="L11">
            <v>0</v>
          </cell>
          <cell r="P11">
            <v>0</v>
          </cell>
          <cell r="Q11">
            <v>0</v>
          </cell>
          <cell r="U11">
            <v>0</v>
          </cell>
          <cell r="V11">
            <v>0</v>
          </cell>
        </row>
        <row r="12">
          <cell r="F12">
            <v>1788.85</v>
          </cell>
          <cell r="G12">
            <v>0</v>
          </cell>
          <cell r="K12">
            <v>3497.8999999999996</v>
          </cell>
          <cell r="L12">
            <v>0</v>
          </cell>
          <cell r="P12">
            <v>3497.8999999999996</v>
          </cell>
          <cell r="Q12">
            <v>0</v>
          </cell>
          <cell r="U12">
            <v>3497.8999999999996</v>
          </cell>
          <cell r="V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U13">
            <v>0</v>
          </cell>
          <cell r="V13">
            <v>0</v>
          </cell>
        </row>
        <row r="14">
          <cell r="F14">
            <v>0.6</v>
          </cell>
          <cell r="G14">
            <v>0.6</v>
          </cell>
          <cell r="K14">
            <v>0.6</v>
          </cell>
          <cell r="L14">
            <v>0.6</v>
          </cell>
          <cell r="P14">
            <v>0.6</v>
          </cell>
          <cell r="Q14">
            <v>0.6</v>
          </cell>
          <cell r="U14">
            <v>0.6</v>
          </cell>
          <cell r="V14">
            <v>0.6</v>
          </cell>
        </row>
        <row r="15">
          <cell r="F15">
            <v>31925.927829318418</v>
          </cell>
          <cell r="G15">
            <v>0</v>
          </cell>
          <cell r="K15">
            <v>31894.033795522893</v>
          </cell>
          <cell r="L15">
            <v>0</v>
          </cell>
          <cell r="P15">
            <v>31894.033795522893</v>
          </cell>
          <cell r="Q15">
            <v>0</v>
          </cell>
          <cell r="U15">
            <v>31894.033795522893</v>
          </cell>
          <cell r="V15">
            <v>0</v>
          </cell>
        </row>
        <row r="16">
          <cell r="F16">
            <v>19155.55669759105</v>
          </cell>
          <cell r="G16">
            <v>0</v>
          </cell>
          <cell r="K16">
            <v>19136.420277313737</v>
          </cell>
          <cell r="L16">
            <v>0</v>
          </cell>
          <cell r="P16">
            <v>19136.420277313737</v>
          </cell>
          <cell r="Q16">
            <v>0</v>
          </cell>
          <cell r="U16">
            <v>19136.420277313737</v>
          </cell>
          <cell r="V16">
            <v>0</v>
          </cell>
        </row>
        <row r="18">
          <cell r="F18">
            <v>0.1</v>
          </cell>
          <cell r="G18">
            <v>0.1</v>
          </cell>
          <cell r="K18">
            <v>0.1</v>
          </cell>
          <cell r="L18">
            <v>0.1</v>
          </cell>
          <cell r="P18">
            <v>0.1</v>
          </cell>
          <cell r="Q18">
            <v>0.1</v>
          </cell>
          <cell r="U18">
            <v>0.1</v>
          </cell>
          <cell r="V18">
            <v>0.1</v>
          </cell>
        </row>
        <row r="19">
          <cell r="F19">
            <v>0.66</v>
          </cell>
          <cell r="G19">
            <v>0.66</v>
          </cell>
          <cell r="K19">
            <v>0.66</v>
          </cell>
          <cell r="L19">
            <v>0.66</v>
          </cell>
          <cell r="P19">
            <v>0.66</v>
          </cell>
          <cell r="Q19">
            <v>0.66</v>
          </cell>
          <cell r="U19">
            <v>0.66</v>
          </cell>
          <cell r="V19">
            <v>0.66</v>
          </cell>
        </row>
        <row r="20">
          <cell r="F20">
            <v>832.17571437</v>
          </cell>
          <cell r="G20">
            <v>0</v>
          </cell>
          <cell r="K20">
            <v>831.34437</v>
          </cell>
          <cell r="L20">
            <v>0</v>
          </cell>
          <cell r="P20">
            <v>831.34437</v>
          </cell>
          <cell r="Q20">
            <v>0</v>
          </cell>
          <cell r="U20">
            <v>831.34437</v>
          </cell>
          <cell r="V20">
            <v>0</v>
          </cell>
        </row>
        <row r="21">
          <cell r="F21">
            <v>549.2359714842</v>
          </cell>
          <cell r="G21">
            <v>0</v>
          </cell>
          <cell r="K21">
            <v>548.6872842</v>
          </cell>
          <cell r="L21">
            <v>0</v>
          </cell>
          <cell r="P21">
            <v>548.6872842</v>
          </cell>
          <cell r="Q21">
            <v>0</v>
          </cell>
          <cell r="U21">
            <v>548.6872842</v>
          </cell>
          <cell r="V21">
            <v>0</v>
          </cell>
        </row>
        <row r="32">
          <cell r="F32">
            <v>1479.1806018002299</v>
          </cell>
          <cell r="G32">
            <v>-79344.74251393098</v>
          </cell>
          <cell r="K32">
            <v>1479.1806018002299</v>
          </cell>
          <cell r="L32">
            <v>-25148.14469931182</v>
          </cell>
          <cell r="P32">
            <v>0</v>
          </cell>
          <cell r="Q32">
            <v>-45.797416250000225</v>
          </cell>
          <cell r="U32">
            <v>0</v>
          </cell>
          <cell r="V32">
            <v>0</v>
          </cell>
        </row>
        <row r="33">
          <cell r="G33">
            <v>27490.465240552225</v>
          </cell>
          <cell r="L33">
            <v>28196.83834162394</v>
          </cell>
          <cell r="Q33">
            <v>23687.268606820828</v>
          </cell>
          <cell r="V33">
            <v>23579.461345095347</v>
          </cell>
        </row>
        <row r="34">
          <cell r="K34">
            <v>0</v>
          </cell>
          <cell r="L34">
            <v>0</v>
          </cell>
          <cell r="P34">
            <v>0</v>
          </cell>
          <cell r="Q34">
            <v>0</v>
          </cell>
          <cell r="U34">
            <v>0</v>
          </cell>
          <cell r="V34">
            <v>0</v>
          </cell>
        </row>
        <row r="41">
          <cell r="F41">
            <v>0</v>
          </cell>
          <cell r="G41">
            <v>2833.0844642099996</v>
          </cell>
          <cell r="K41">
            <v>0</v>
          </cell>
          <cell r="L41">
            <v>2830.25421</v>
          </cell>
          <cell r="P41">
            <v>0</v>
          </cell>
          <cell r="Q41">
            <v>2830.25421</v>
          </cell>
          <cell r="U41">
            <v>0</v>
          </cell>
          <cell r="V41">
            <v>2830.25421</v>
          </cell>
        </row>
        <row r="42">
          <cell r="F42">
            <v>14410.209974160027</v>
          </cell>
          <cell r="G42">
            <v>5816.541495764999</v>
          </cell>
          <cell r="K42">
            <v>15749.878106289061</v>
          </cell>
          <cell r="L42">
            <v>5810.730764999999</v>
          </cell>
          <cell r="P42">
            <v>15749.878106289061</v>
          </cell>
          <cell r="Q42">
            <v>5810.730764999999</v>
          </cell>
          <cell r="U42">
            <v>15749.878106289061</v>
          </cell>
          <cell r="V42">
            <v>5810.730764999999</v>
          </cell>
        </row>
        <row r="43">
          <cell r="F43">
            <v>24368.836291800075</v>
          </cell>
          <cell r="G43">
            <v>0</v>
          </cell>
          <cell r="K43">
            <v>21626.03904162828</v>
          </cell>
          <cell r="L43">
            <v>0</v>
          </cell>
          <cell r="P43">
            <v>21626.03904162828</v>
          </cell>
          <cell r="Q43">
            <v>0</v>
          </cell>
          <cell r="U43">
            <v>21626.03904162828</v>
          </cell>
          <cell r="V43">
            <v>0</v>
          </cell>
        </row>
        <row r="44">
          <cell r="F44">
            <v>0</v>
          </cell>
          <cell r="G44">
            <v>0</v>
          </cell>
          <cell r="K44">
            <v>0</v>
          </cell>
          <cell r="L44">
            <v>0</v>
          </cell>
          <cell r="P44">
            <v>0</v>
          </cell>
          <cell r="Q44">
            <v>6916.078666666666</v>
          </cell>
          <cell r="U44">
            <v>0</v>
          </cell>
          <cell r="V44">
            <v>13831.745333333334</v>
          </cell>
        </row>
        <row r="45">
          <cell r="F45">
            <v>6581.077262760005</v>
          </cell>
          <cell r="G45">
            <v>1970.8989299999996</v>
          </cell>
          <cell r="K45">
            <v>6530.62115922395</v>
          </cell>
          <cell r="L45">
            <v>1970.934</v>
          </cell>
          <cell r="P45">
            <v>6530.62115922395</v>
          </cell>
          <cell r="Q45">
            <v>1970.934</v>
          </cell>
          <cell r="U45">
            <v>6530.62115922395</v>
          </cell>
          <cell r="V45">
            <v>1970.934</v>
          </cell>
        </row>
        <row r="47">
          <cell r="F47">
            <v>12957.143102344275</v>
          </cell>
          <cell r="G47">
            <v>0</v>
          </cell>
          <cell r="K47">
            <v>11519.488926432381</v>
          </cell>
          <cell r="L47">
            <v>0</v>
          </cell>
          <cell r="P47">
            <v>12714.421742389346</v>
          </cell>
          <cell r="Q47">
            <v>0</v>
          </cell>
          <cell r="U47">
            <v>17619.17106010617</v>
          </cell>
          <cell r="V47">
            <v>0</v>
          </cell>
        </row>
        <row r="49">
          <cell r="F49">
            <v>0</v>
          </cell>
          <cell r="G49">
            <v>0</v>
          </cell>
          <cell r="K49">
            <v>0</v>
          </cell>
          <cell r="L49">
            <v>0</v>
          </cell>
          <cell r="P49">
            <v>0</v>
          </cell>
          <cell r="Q49">
            <v>0</v>
          </cell>
          <cell r="U49">
            <v>0</v>
          </cell>
          <cell r="V49">
            <v>0</v>
          </cell>
        </row>
        <row r="50">
          <cell r="F50">
            <v>109.08023878751999</v>
          </cell>
          <cell r="G50">
            <v>18054.035999999996</v>
          </cell>
          <cell r="K50">
            <v>99.03567600000001</v>
          </cell>
          <cell r="L50">
            <v>18036</v>
          </cell>
          <cell r="P50">
            <v>99.03567600000001</v>
          </cell>
          <cell r="Q50">
            <v>18036</v>
          </cell>
          <cell r="U50">
            <v>99.03567600000001</v>
          </cell>
          <cell r="V50">
            <v>18036</v>
          </cell>
        </row>
        <row r="51">
          <cell r="F51">
            <v>747.6978709199999</v>
          </cell>
          <cell r="G51">
            <v>0</v>
          </cell>
          <cell r="K51">
            <v>746.9506024059528</v>
          </cell>
          <cell r="L51">
            <v>0</v>
          </cell>
          <cell r="P51">
            <v>746.9506024059528</v>
          </cell>
          <cell r="Q51">
            <v>0</v>
          </cell>
          <cell r="U51">
            <v>746.9506024059528</v>
          </cell>
          <cell r="V51">
            <v>0</v>
          </cell>
        </row>
        <row r="52">
          <cell r="F52">
            <v>0</v>
          </cell>
          <cell r="G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U52">
            <v>0</v>
          </cell>
          <cell r="V52">
            <v>0</v>
          </cell>
        </row>
        <row r="53">
          <cell r="F53">
            <v>8000.719824341314</v>
          </cell>
          <cell r="G53">
            <v>0</v>
          </cell>
          <cell r="K53">
            <v>7162.978695370409</v>
          </cell>
          <cell r="L53">
            <v>0</v>
          </cell>
          <cell r="P53">
            <v>8047.067709186513</v>
          </cell>
          <cell r="Q53">
            <v>0</v>
          </cell>
          <cell r="U53">
            <v>10613.776722331333</v>
          </cell>
          <cell r="V53">
            <v>0</v>
          </cell>
        </row>
        <row r="54">
          <cell r="F54">
            <v>0</v>
          </cell>
          <cell r="G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G55">
            <v>0</v>
          </cell>
          <cell r="K55">
            <v>0</v>
          </cell>
          <cell r="L55">
            <v>0</v>
          </cell>
          <cell r="P55">
            <v>0</v>
          </cell>
          <cell r="Q55">
            <v>0</v>
          </cell>
          <cell r="U55">
            <v>0</v>
          </cell>
          <cell r="V55">
            <v>0</v>
          </cell>
        </row>
        <row r="57">
          <cell r="F57">
            <v>0</v>
          </cell>
          <cell r="G57">
            <v>0</v>
          </cell>
          <cell r="K57">
            <v>0</v>
          </cell>
          <cell r="L57">
            <v>0</v>
          </cell>
          <cell r="P57">
            <v>0</v>
          </cell>
          <cell r="Q57">
            <v>0</v>
          </cell>
          <cell r="U57">
            <v>0</v>
          </cell>
          <cell r="V57">
            <v>0</v>
          </cell>
        </row>
        <row r="58">
          <cell r="F58">
            <v>1606.6399999999999</v>
          </cell>
          <cell r="G58">
            <v>0</v>
          </cell>
          <cell r="K58">
            <v>3442.04</v>
          </cell>
          <cell r="L58">
            <v>0</v>
          </cell>
          <cell r="P58">
            <v>3442.04</v>
          </cell>
          <cell r="Q58">
            <v>0</v>
          </cell>
          <cell r="U58">
            <v>3442.04</v>
          </cell>
          <cell r="V58">
            <v>0</v>
          </cell>
        </row>
        <row r="59">
          <cell r="F59">
            <v>0</v>
          </cell>
          <cell r="G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U59">
            <v>0</v>
          </cell>
          <cell r="V59">
            <v>0</v>
          </cell>
        </row>
        <row r="67">
          <cell r="F67">
            <v>0</v>
          </cell>
          <cell r="G67">
            <v>79344.74251393096</v>
          </cell>
          <cell r="K67">
            <v>-501.1198400130961</v>
          </cell>
          <cell r="L67">
            <v>25148.1446993118</v>
          </cell>
          <cell r="P67">
            <v>0</v>
          </cell>
          <cell r="Q67">
            <v>45.797416250000246</v>
          </cell>
          <cell r="U67">
            <v>0</v>
          </cell>
          <cell r="V67">
            <v>0</v>
          </cell>
        </row>
        <row r="68">
          <cell r="G68">
            <v>2112.888800771469</v>
          </cell>
          <cell r="L68">
            <v>2168.132300385122</v>
          </cell>
          <cell r="Q68">
            <v>6802.320306536826</v>
          </cell>
          <cell r="V68">
            <v>7660.155783336323</v>
          </cell>
        </row>
        <row r="69">
          <cell r="K69">
            <v>0</v>
          </cell>
          <cell r="L69">
            <v>0</v>
          </cell>
          <cell r="P69">
            <v>0</v>
          </cell>
          <cell r="Q69">
            <v>0</v>
          </cell>
          <cell r="U69">
            <v>0</v>
          </cell>
          <cell r="V69">
            <v>0</v>
          </cell>
        </row>
        <row r="102">
          <cell r="F102">
            <v>227252.13584812375</v>
          </cell>
          <cell r="G102">
            <v>-49635.19352249475</v>
          </cell>
          <cell r="K102">
            <v>237273.79405275368</v>
          </cell>
          <cell r="L102">
            <v>5265.5605263121215</v>
          </cell>
          <cell r="P102">
            <v>235794.61345095345</v>
          </cell>
          <cell r="Q102">
            <v>25858.338074570827</v>
          </cell>
          <cell r="U102">
            <v>235794.61345095345</v>
          </cell>
          <cell r="V102">
            <v>25796.328229095347</v>
          </cell>
        </row>
        <row r="103">
          <cell r="F103">
            <v>68781.40456511322</v>
          </cell>
          <cell r="G103">
            <v>110132.19220467743</v>
          </cell>
          <cell r="K103">
            <v>66375.91236733693</v>
          </cell>
          <cell r="L103">
            <v>55964.19597469692</v>
          </cell>
          <cell r="P103">
            <v>68956.05403712309</v>
          </cell>
          <cell r="Q103">
            <v>42412.11536445349</v>
          </cell>
          <cell r="U103">
            <v>76427.51236798473</v>
          </cell>
          <cell r="V103">
            <v>50139.82009166966</v>
          </cell>
        </row>
        <row r="111">
          <cell r="F111">
            <v>0</v>
          </cell>
          <cell r="G111">
            <v>0</v>
          </cell>
          <cell r="K111">
            <v>25482.251531960694</v>
          </cell>
          <cell r="L111">
            <v>0</v>
          </cell>
          <cell r="P111">
            <v>25482.251531960694</v>
          </cell>
          <cell r="Q111">
            <v>0</v>
          </cell>
          <cell r="U111">
            <v>25482.251531960694</v>
          </cell>
          <cell r="V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5"/>
  <sheetViews>
    <sheetView tabSelected="1" zoomScale="70" zoomScaleNormal="70" workbookViewId="0" topLeftCell="A1">
      <selection activeCell="B18" sqref="B18"/>
    </sheetView>
  </sheetViews>
  <sheetFormatPr defaultColWidth="9.8515625" defaultRowHeight="15"/>
  <cols>
    <col min="1" max="1" width="2.28125" style="5" customWidth="1"/>
    <col min="2" max="2" width="142.7109375" style="9" bestFit="1" customWidth="1"/>
    <col min="3" max="3" width="1.8515625" style="9" customWidth="1"/>
    <col min="4" max="15" width="24.28125" style="9" customWidth="1"/>
    <col min="16" max="60" width="9.8515625" style="5" customWidth="1"/>
    <col min="61" max="16384" width="9.8515625" style="9" customWidth="1"/>
  </cols>
  <sheetData>
    <row r="1" spans="2:15" s="1" customFormat="1" ht="33" customHeight="1" thickBot="1">
      <c r="B1" s="2" t="s">
        <v>0</v>
      </c>
      <c r="D1" s="3"/>
      <c r="E1" s="3"/>
      <c r="F1" s="4"/>
      <c r="G1" s="3"/>
      <c r="H1" s="3"/>
      <c r="I1" s="4"/>
      <c r="J1" s="3"/>
      <c r="K1" s="3"/>
      <c r="L1" s="4"/>
      <c r="M1" s="3"/>
      <c r="N1" s="3"/>
      <c r="O1" s="4"/>
    </row>
    <row r="2" spans="2:15" ht="18.75" thickBot="1" thickTop="1">
      <c r="B2" s="5"/>
      <c r="C2" s="6"/>
      <c r="D2" s="7"/>
      <c r="E2" s="7"/>
      <c r="F2" s="8"/>
      <c r="G2" s="7"/>
      <c r="H2" s="7"/>
      <c r="I2" s="8"/>
      <c r="J2" s="7"/>
      <c r="K2" s="7"/>
      <c r="L2" s="8"/>
      <c r="M2" s="7"/>
      <c r="N2" s="7"/>
      <c r="O2" s="8"/>
    </row>
    <row r="3" spans="2:15" ht="18" thickBot="1">
      <c r="B3" s="5"/>
      <c r="C3" s="6"/>
      <c r="D3" s="10">
        <v>2022</v>
      </c>
      <c r="E3" s="11"/>
      <c r="F3" s="12"/>
      <c r="G3" s="10">
        <v>2023</v>
      </c>
      <c r="H3" s="11"/>
      <c r="I3" s="12"/>
      <c r="J3" s="10">
        <v>2024</v>
      </c>
      <c r="K3" s="11"/>
      <c r="L3" s="12"/>
      <c r="M3" s="10">
        <v>2025</v>
      </c>
      <c r="N3" s="11"/>
      <c r="O3" s="12"/>
    </row>
    <row r="4" spans="1:60" s="19" customFormat="1" ht="42" customHeight="1" thickBot="1">
      <c r="A4" s="13"/>
      <c r="B4" s="14"/>
      <c r="C4" s="15"/>
      <c r="D4" s="16" t="s">
        <v>1</v>
      </c>
      <c r="E4" s="17"/>
      <c r="F4" s="18"/>
      <c r="G4" s="16" t="s">
        <v>1</v>
      </c>
      <c r="H4" s="17"/>
      <c r="I4" s="18"/>
      <c r="J4" s="16" t="s">
        <v>1</v>
      </c>
      <c r="K4" s="17"/>
      <c r="L4" s="18"/>
      <c r="M4" s="16" t="s">
        <v>1</v>
      </c>
      <c r="N4" s="17"/>
      <c r="O4" s="1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59" s="25" customFormat="1" ht="71.25" customHeight="1">
      <c r="A5" s="20"/>
      <c r="B5" s="21"/>
      <c r="C5" s="22"/>
      <c r="D5" s="23" t="s">
        <v>2</v>
      </c>
      <c r="E5" s="23" t="s">
        <v>3</v>
      </c>
      <c r="F5" s="24" t="s">
        <v>4</v>
      </c>
      <c r="G5" s="23" t="s">
        <v>2</v>
      </c>
      <c r="H5" s="23" t="s">
        <v>3</v>
      </c>
      <c r="I5" s="24" t="s">
        <v>4</v>
      </c>
      <c r="J5" s="23" t="s">
        <v>2</v>
      </c>
      <c r="K5" s="23" t="s">
        <v>3</v>
      </c>
      <c r="L5" s="24" t="s">
        <v>4</v>
      </c>
      <c r="M5" s="23" t="s">
        <v>2</v>
      </c>
      <c r="N5" s="23" t="s">
        <v>3</v>
      </c>
      <c r="O5" s="24" t="s">
        <v>4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25" customFormat="1" ht="19.5" customHeight="1">
      <c r="A6" s="20"/>
      <c r="B6" s="26" t="s">
        <v>30</v>
      </c>
      <c r="C6" s="27"/>
      <c r="D6" s="28">
        <f>'[1]T_post_detr.4.6'!F7</f>
        <v>23456.826633240013</v>
      </c>
      <c r="E6" s="28">
        <f>'[1]T_post_detr.4.6'!G7</f>
        <v>1133.233785684</v>
      </c>
      <c r="F6" s="29">
        <f aca="true" t="shared" si="0" ref="F6:F13">D6+E6</f>
        <v>24590.06041892401</v>
      </c>
      <c r="G6" s="28">
        <f>'[1]T_post_detr.4.6'!K7</f>
        <v>20938.015550685897</v>
      </c>
      <c r="H6" s="28">
        <f>'[1]T_post_detr.4.6'!L7</f>
        <v>1132.1016840000002</v>
      </c>
      <c r="I6" s="29">
        <f aca="true" t="shared" si="1" ref="I6:I13">G6+H6</f>
        <v>22070.1172346859</v>
      </c>
      <c r="J6" s="28">
        <f>'[1]T_post_detr.4.6'!P7</f>
        <v>20938.015550685897</v>
      </c>
      <c r="K6" s="28">
        <f>'[1]T_post_detr.4.6'!Q7</f>
        <v>1132.1016840000002</v>
      </c>
      <c r="L6" s="29">
        <f aca="true" t="shared" si="2" ref="L6:L13">J6+K6</f>
        <v>22070.1172346859</v>
      </c>
      <c r="M6" s="28">
        <f>'[1]T_post_detr.4.6'!U7</f>
        <v>20938.015550685897</v>
      </c>
      <c r="N6" s="28">
        <f>'[1]T_post_detr.4.6'!V7</f>
        <v>1132.1016840000002</v>
      </c>
      <c r="O6" s="29">
        <f aca="true" t="shared" si="3" ref="O6:O13">M6+N6</f>
        <v>22070.1172346859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25" customFormat="1" ht="19.5" customHeight="1">
      <c r="A7" s="20"/>
      <c r="B7" s="26" t="s">
        <v>31</v>
      </c>
      <c r="C7" s="27"/>
      <c r="D7" s="28">
        <f>'[1]T_post_detr.4.6'!F8</f>
        <v>35717.49297967922</v>
      </c>
      <c r="E7" s="28">
        <f>'[1]T_post_detr.4.6'!G8</f>
        <v>0</v>
      </c>
      <c r="F7" s="29">
        <f t="shared" si="0"/>
        <v>35717.49297967922</v>
      </c>
      <c r="G7" s="28">
        <f>'[1]T_post_detr.4.6'!K8</f>
        <v>32249.268112023303</v>
      </c>
      <c r="H7" s="28">
        <f>'[1]T_post_detr.4.6'!L8</f>
        <v>0</v>
      </c>
      <c r="I7" s="29">
        <f t="shared" si="1"/>
        <v>32249.268112023303</v>
      </c>
      <c r="J7" s="28">
        <f>'[1]T_post_detr.4.6'!P8</f>
        <v>32249.268112023303</v>
      </c>
      <c r="K7" s="28">
        <f>'[1]T_post_detr.4.6'!Q8</f>
        <v>0</v>
      </c>
      <c r="L7" s="29">
        <f t="shared" si="2"/>
        <v>32249.268112023303</v>
      </c>
      <c r="M7" s="28">
        <f>'[1]T_post_detr.4.6'!U8</f>
        <v>32249.268112023303</v>
      </c>
      <c r="N7" s="28">
        <f>'[1]T_post_detr.4.6'!V8</f>
        <v>0</v>
      </c>
      <c r="O7" s="29">
        <f t="shared" si="3"/>
        <v>32249.268112023303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25" customFormat="1" ht="19.5" customHeight="1">
      <c r="A8" s="20"/>
      <c r="B8" s="26" t="s">
        <v>32</v>
      </c>
      <c r="C8" s="27"/>
      <c r="D8" s="28">
        <f>'[1]T_post_detr.4.6'!F9</f>
        <v>73174.22495825954</v>
      </c>
      <c r="E8" s="28">
        <f>'[1]T_post_detr.4.6'!G9</f>
        <v>0</v>
      </c>
      <c r="F8" s="29">
        <f t="shared" si="0"/>
        <v>73174.22495825954</v>
      </c>
      <c r="G8" s="28">
        <f>'[1]T_post_detr.4.6'!K9</f>
        <v>88233.59610218665</v>
      </c>
      <c r="H8" s="28">
        <f>'[1]T_post_detr.4.6'!L9</f>
        <v>0</v>
      </c>
      <c r="I8" s="29">
        <f t="shared" si="1"/>
        <v>88233.59610218665</v>
      </c>
      <c r="J8" s="28">
        <f>'[1]T_post_detr.4.6'!P9</f>
        <v>88233.59610218665</v>
      </c>
      <c r="K8" s="28">
        <f>'[1]T_post_detr.4.6'!Q9</f>
        <v>0</v>
      </c>
      <c r="L8" s="29">
        <f t="shared" si="2"/>
        <v>88233.59610218665</v>
      </c>
      <c r="M8" s="28">
        <f>'[1]T_post_detr.4.6'!U9</f>
        <v>88233.59610218665</v>
      </c>
      <c r="N8" s="28">
        <f>'[1]T_post_detr.4.6'!V9</f>
        <v>0</v>
      </c>
      <c r="O8" s="29">
        <f t="shared" si="3"/>
        <v>88233.59610218665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s="25" customFormat="1" ht="19.5" customHeight="1">
      <c r="A9" s="20"/>
      <c r="B9" s="26" t="s">
        <v>33</v>
      </c>
      <c r="C9" s="27"/>
      <c r="D9" s="28">
        <f>'[1]T_post_detr.4.6'!F10</f>
        <v>111340.35334421997</v>
      </c>
      <c r="E9" s="28">
        <f>'[1]T_post_detr.4.6'!G10</f>
        <v>1085.8499651999998</v>
      </c>
      <c r="F9" s="29">
        <f t="shared" si="0"/>
        <v>112426.20330941997</v>
      </c>
      <c r="G9" s="28">
        <f>'[1]T_post_detr.4.6'!K10</f>
        <v>110560.94124757132</v>
      </c>
      <c r="H9" s="28">
        <f>'[1]T_post_detr.4.6'!L10</f>
        <v>1084.7651999999998</v>
      </c>
      <c r="I9" s="29">
        <f t="shared" si="1"/>
        <v>111645.70644757131</v>
      </c>
      <c r="J9" s="28">
        <f>'[1]T_post_detr.4.6'!P10</f>
        <v>110560.94124757132</v>
      </c>
      <c r="K9" s="28">
        <f>'[1]T_post_detr.4.6'!Q10</f>
        <v>1084.7651999999998</v>
      </c>
      <c r="L9" s="29">
        <f t="shared" si="2"/>
        <v>111645.70644757131</v>
      </c>
      <c r="M9" s="28">
        <f>'[1]T_post_detr.4.6'!U10</f>
        <v>110560.94124757132</v>
      </c>
      <c r="N9" s="28">
        <f>'[1]T_post_detr.4.6'!V10</f>
        <v>1084.7651999999998</v>
      </c>
      <c r="O9" s="29">
        <f t="shared" si="3"/>
        <v>111645.70644757131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60" s="25" customFormat="1" ht="19.5" customHeight="1">
      <c r="A10" s="20"/>
      <c r="B10" s="30" t="s">
        <v>34</v>
      </c>
      <c r="C10" s="27"/>
      <c r="D10" s="28">
        <f>'[1]T_post_detr.4.6'!F11</f>
        <v>0</v>
      </c>
      <c r="E10" s="28">
        <f>'[1]T_post_detr.4.6'!G11</f>
        <v>0</v>
      </c>
      <c r="F10" s="29">
        <f t="shared" si="0"/>
        <v>0</v>
      </c>
      <c r="G10" s="28">
        <f>'[1]T_post_detr.4.6'!K11</f>
        <v>0</v>
      </c>
      <c r="H10" s="28">
        <f>'[1]T_post_detr.4.6'!L11</f>
        <v>0</v>
      </c>
      <c r="I10" s="29">
        <f t="shared" si="1"/>
        <v>0</v>
      </c>
      <c r="J10" s="28">
        <f>'[1]T_post_detr.4.6'!P11</f>
        <v>0</v>
      </c>
      <c r="K10" s="28">
        <f>'[1]T_post_detr.4.6'!Q11</f>
        <v>0</v>
      </c>
      <c r="L10" s="29">
        <f t="shared" si="2"/>
        <v>0</v>
      </c>
      <c r="M10" s="28">
        <f>'[1]T_post_detr.4.6'!U11</f>
        <v>0</v>
      </c>
      <c r="N10" s="28">
        <f>'[1]T_post_detr.4.6'!V11</f>
        <v>0</v>
      </c>
      <c r="O10" s="29">
        <f t="shared" si="3"/>
        <v>0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25" customFormat="1" ht="19.5" customHeight="1">
      <c r="A11" s="20"/>
      <c r="B11" s="31" t="s">
        <v>35</v>
      </c>
      <c r="C11" s="27"/>
      <c r="D11" s="28">
        <f>'[1]T_post_detr.4.6'!F12</f>
        <v>1788.85</v>
      </c>
      <c r="E11" s="28">
        <f>'[1]T_post_detr.4.6'!G12</f>
        <v>0</v>
      </c>
      <c r="F11" s="29">
        <f t="shared" si="0"/>
        <v>1788.85</v>
      </c>
      <c r="G11" s="28">
        <f>'[1]T_post_detr.4.6'!K12</f>
        <v>3497.8999999999996</v>
      </c>
      <c r="H11" s="28">
        <f>'[1]T_post_detr.4.6'!L12</f>
        <v>0</v>
      </c>
      <c r="I11" s="29">
        <f t="shared" si="1"/>
        <v>3497.8999999999996</v>
      </c>
      <c r="J11" s="28">
        <f>'[1]T_post_detr.4.6'!P12</f>
        <v>3497.8999999999996</v>
      </c>
      <c r="K11" s="28">
        <f>'[1]T_post_detr.4.6'!Q12</f>
        <v>0</v>
      </c>
      <c r="L11" s="29">
        <f t="shared" si="2"/>
        <v>3497.8999999999996</v>
      </c>
      <c r="M11" s="28">
        <f>'[1]T_post_detr.4.6'!U12</f>
        <v>3497.8999999999996</v>
      </c>
      <c r="N11" s="28">
        <f>'[1]T_post_detr.4.6'!V12</f>
        <v>0</v>
      </c>
      <c r="O11" s="29">
        <f t="shared" si="3"/>
        <v>3497.8999999999996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25" customFormat="1" ht="19.5" customHeight="1">
      <c r="A12" s="20"/>
      <c r="B12" s="31" t="s">
        <v>36</v>
      </c>
      <c r="C12" s="27"/>
      <c r="D12" s="28">
        <f>'[1]T_post_detr.4.6'!F13</f>
        <v>0</v>
      </c>
      <c r="E12" s="28">
        <f>'[1]T_post_detr.4.6'!G13</f>
        <v>0</v>
      </c>
      <c r="F12" s="29">
        <f t="shared" si="0"/>
        <v>0</v>
      </c>
      <c r="G12" s="28">
        <f>'[1]T_post_detr.4.6'!K13</f>
        <v>0</v>
      </c>
      <c r="H12" s="28">
        <f>'[1]T_post_detr.4.6'!L13</f>
        <v>0</v>
      </c>
      <c r="I12" s="29">
        <f t="shared" si="1"/>
        <v>0</v>
      </c>
      <c r="J12" s="28">
        <f>'[1]T_post_detr.4.6'!P13</f>
        <v>0</v>
      </c>
      <c r="K12" s="28">
        <f>'[1]T_post_detr.4.6'!Q13</f>
        <v>0</v>
      </c>
      <c r="L12" s="29">
        <f t="shared" si="2"/>
        <v>0</v>
      </c>
      <c r="M12" s="28">
        <f>'[1]T_post_detr.4.6'!U13</f>
        <v>0</v>
      </c>
      <c r="N12" s="28">
        <f>'[1]T_post_detr.4.6'!V13</f>
        <v>0</v>
      </c>
      <c r="O12" s="29">
        <f t="shared" si="3"/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25" customFormat="1" ht="19.5" customHeight="1">
      <c r="A13" s="20"/>
      <c r="B13" s="32" t="s">
        <v>37</v>
      </c>
      <c r="C13" s="27"/>
      <c r="D13" s="28">
        <f>'[1]T_post_detr.4.6'!$F$15</f>
        <v>31925.927829318418</v>
      </c>
      <c r="E13" s="28">
        <f>'[1]T_post_detr.4.6'!$G$15</f>
        <v>0</v>
      </c>
      <c r="F13" s="29">
        <f t="shared" si="0"/>
        <v>31925.927829318418</v>
      </c>
      <c r="G13" s="28">
        <f>'[1]T_post_detr.4.6'!K15</f>
        <v>31894.033795522893</v>
      </c>
      <c r="H13" s="28">
        <f>'[1]T_post_detr.4.6'!L15</f>
        <v>0</v>
      </c>
      <c r="I13" s="29">
        <f t="shared" si="1"/>
        <v>31894.033795522893</v>
      </c>
      <c r="J13" s="28">
        <f>'[1]T_post_detr.4.6'!P15</f>
        <v>31894.033795522893</v>
      </c>
      <c r="K13" s="28">
        <f>'[1]T_post_detr.4.6'!Q15</f>
        <v>0</v>
      </c>
      <c r="L13" s="29">
        <f t="shared" si="2"/>
        <v>31894.033795522893</v>
      </c>
      <c r="M13" s="28">
        <f>'[1]T_post_detr.4.6'!U15</f>
        <v>31894.033795522893</v>
      </c>
      <c r="N13" s="28">
        <f>'[1]T_post_detr.4.6'!V15</f>
        <v>0</v>
      </c>
      <c r="O13" s="29">
        <f t="shared" si="3"/>
        <v>31894.033795522893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25" customFormat="1" ht="19.5" customHeight="1">
      <c r="A14" s="20"/>
      <c r="B14" s="26" t="s">
        <v>38</v>
      </c>
      <c r="C14" s="27"/>
      <c r="D14" s="33">
        <f>'[1]T_post_detr.4.6'!$F$14</f>
        <v>0.6</v>
      </c>
      <c r="E14" s="34">
        <f>'[1]T_post_detr.4.6'!$G$14</f>
        <v>0.6</v>
      </c>
      <c r="F14" s="35">
        <f>IF(D14=E14,D14,"n.d.")</f>
        <v>0.6</v>
      </c>
      <c r="G14" s="34">
        <f>'[1]T_post_detr.4.6'!K14</f>
        <v>0.6</v>
      </c>
      <c r="H14" s="34">
        <f>'[1]T_post_detr.4.6'!L14</f>
        <v>0.6</v>
      </c>
      <c r="I14" s="35">
        <f>IF(G14=H14,G14,"n.d.")</f>
        <v>0.6</v>
      </c>
      <c r="J14" s="34">
        <f>'[1]T_post_detr.4.6'!P14</f>
        <v>0.6</v>
      </c>
      <c r="K14" s="34">
        <f>'[1]T_post_detr.4.6'!Q14</f>
        <v>0.6</v>
      </c>
      <c r="L14" s="35">
        <f>IF(J14=K14,J14,"n.d.")</f>
        <v>0.6</v>
      </c>
      <c r="M14" s="34">
        <f>'[1]T_post_detr.4.6'!U14</f>
        <v>0.6</v>
      </c>
      <c r="N14" s="34">
        <f>'[1]T_post_detr.4.6'!V14</f>
        <v>0.6</v>
      </c>
      <c r="O14" s="35">
        <f>IF(M14=N14,M14,"n.d.")</f>
        <v>0.6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25" customFormat="1" ht="19.5" customHeight="1">
      <c r="A15" s="20"/>
      <c r="B15" s="26" t="s">
        <v>39</v>
      </c>
      <c r="C15" s="27"/>
      <c r="D15" s="28">
        <f>'[1]T_post_detr.4.6'!$F$16</f>
        <v>19155.55669759105</v>
      </c>
      <c r="E15" s="28">
        <f>'[1]T_post_detr.4.6'!$G$16</f>
        <v>0</v>
      </c>
      <c r="F15" s="29">
        <f>D15+E15</f>
        <v>19155.55669759105</v>
      </c>
      <c r="G15" s="28">
        <f>'[1]T_post_detr.4.6'!K16</f>
        <v>19136.420277313737</v>
      </c>
      <c r="H15" s="28">
        <f>'[1]T_post_detr.4.6'!L16</f>
        <v>0</v>
      </c>
      <c r="I15" s="29">
        <f>G15+H15</f>
        <v>19136.420277313737</v>
      </c>
      <c r="J15" s="28">
        <f>'[1]T_post_detr.4.6'!P16</f>
        <v>19136.420277313737</v>
      </c>
      <c r="K15" s="28">
        <f>'[1]T_post_detr.4.6'!Q16</f>
        <v>0</v>
      </c>
      <c r="L15" s="29">
        <f>J15+K15</f>
        <v>19136.420277313737</v>
      </c>
      <c r="M15" s="28">
        <f>'[1]T_post_detr.4.6'!U16</f>
        <v>19136.420277313737</v>
      </c>
      <c r="N15" s="28">
        <f>'[1]T_post_detr.4.6'!V16</f>
        <v>0</v>
      </c>
      <c r="O15" s="29">
        <f>M15+N15</f>
        <v>19136.420277313737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25" customFormat="1" ht="19.5" customHeight="1">
      <c r="A16" s="20"/>
      <c r="B16" s="26" t="s">
        <v>40</v>
      </c>
      <c r="C16" s="27"/>
      <c r="D16" s="28">
        <f>'[1]T_post_detr.4.6'!F20</f>
        <v>832.17571437</v>
      </c>
      <c r="E16" s="28">
        <f>'[1]T_post_detr.4.6'!G20</f>
        <v>0</v>
      </c>
      <c r="F16" s="29">
        <f>D16+E16</f>
        <v>832.17571437</v>
      </c>
      <c r="G16" s="28">
        <f>'[1]T_post_detr.4.6'!K20</f>
        <v>831.34437</v>
      </c>
      <c r="H16" s="28">
        <f>'[1]T_post_detr.4.6'!L20</f>
        <v>0</v>
      </c>
      <c r="I16" s="29">
        <f>G16+H16</f>
        <v>831.34437</v>
      </c>
      <c r="J16" s="28">
        <f>'[1]T_post_detr.4.6'!P20</f>
        <v>831.34437</v>
      </c>
      <c r="K16" s="28">
        <f>'[1]T_post_detr.4.6'!Q20</f>
        <v>0</v>
      </c>
      <c r="L16" s="29">
        <f>J16+K16</f>
        <v>831.34437</v>
      </c>
      <c r="M16" s="28">
        <f>'[1]T_post_detr.4.6'!U20</f>
        <v>831.34437</v>
      </c>
      <c r="N16" s="28">
        <f>'[1]T_post_detr.4.6'!V20</f>
        <v>0</v>
      </c>
      <c r="O16" s="29">
        <f>M16+N16</f>
        <v>831.34437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25" customFormat="1" ht="19.5" customHeight="1">
      <c r="A17" s="20"/>
      <c r="B17" s="26" t="s">
        <v>41</v>
      </c>
      <c r="C17" s="27"/>
      <c r="D17" s="36">
        <f>'[1]T_post_detr.4.6'!F18</f>
        <v>0.1</v>
      </c>
      <c r="E17" s="36">
        <f>'[1]T_post_detr.4.6'!G18</f>
        <v>0.1</v>
      </c>
      <c r="F17" s="37">
        <f>D17</f>
        <v>0.1</v>
      </c>
      <c r="G17" s="36">
        <f>'[1]T_post_detr.4.6'!K18</f>
        <v>0.1</v>
      </c>
      <c r="H17" s="36">
        <f>'[1]T_post_detr.4.6'!L18</f>
        <v>0.1</v>
      </c>
      <c r="I17" s="37">
        <f>G17</f>
        <v>0.1</v>
      </c>
      <c r="J17" s="36">
        <f>'[1]T_post_detr.4.6'!P18</f>
        <v>0.1</v>
      </c>
      <c r="K17" s="36">
        <f>'[1]T_post_detr.4.6'!Q18</f>
        <v>0.1</v>
      </c>
      <c r="L17" s="37">
        <f>'[1]T_post_detr.4.6'!$P$18</f>
        <v>0.1</v>
      </c>
      <c r="M17" s="36">
        <f>'[1]T_post_detr.4.6'!U18</f>
        <v>0.1</v>
      </c>
      <c r="N17" s="36">
        <f>'[1]T_post_detr.4.6'!V18</f>
        <v>0.1</v>
      </c>
      <c r="O17" s="37">
        <f>N17</f>
        <v>0.1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25" customFormat="1" ht="19.5" customHeight="1">
      <c r="A18" s="20"/>
      <c r="B18" s="26" t="s">
        <v>42</v>
      </c>
      <c r="C18" s="27"/>
      <c r="D18" s="36">
        <f>'[1]T_post_detr.4.6'!F19</f>
        <v>0.66</v>
      </c>
      <c r="E18" s="36">
        <f>'[1]T_post_detr.4.6'!G19</f>
        <v>0.66</v>
      </c>
      <c r="F18" s="38">
        <f>IF(D18=E18,D18,"n.d.")</f>
        <v>0.66</v>
      </c>
      <c r="G18" s="36">
        <f>'[1]T_post_detr.4.6'!K19</f>
        <v>0.66</v>
      </c>
      <c r="H18" s="36">
        <f>'[1]T_post_detr.4.6'!L19</f>
        <v>0.66</v>
      </c>
      <c r="I18" s="38">
        <f>IF(G18=H18,G18,"n.d.")</f>
        <v>0.66</v>
      </c>
      <c r="J18" s="36">
        <f>'[1]T_post_detr.4.6'!P19</f>
        <v>0.66</v>
      </c>
      <c r="K18" s="36">
        <f>'[1]T_post_detr.4.6'!Q19</f>
        <v>0.66</v>
      </c>
      <c r="L18" s="38">
        <f>IF(J18=K18,J18,"n.d.")</f>
        <v>0.66</v>
      </c>
      <c r="M18" s="36">
        <f>'[1]T_post_detr.4.6'!U19</f>
        <v>0.66</v>
      </c>
      <c r="N18" s="36">
        <f>'[1]T_post_detr.4.6'!V19</f>
        <v>0.66</v>
      </c>
      <c r="O18" s="38">
        <f>IF(M18=N18,M18,"n.d.")</f>
        <v>0.66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25" customFormat="1" ht="19.5" customHeight="1">
      <c r="A19" s="20"/>
      <c r="B19" s="26" t="s">
        <v>43</v>
      </c>
      <c r="C19" s="27"/>
      <c r="D19" s="28">
        <f>'[1]T_post_detr.4.6'!F21</f>
        <v>549.2359714842</v>
      </c>
      <c r="E19" s="28">
        <f>'[1]T_post_detr.4.6'!G21</f>
        <v>0</v>
      </c>
      <c r="F19" s="29">
        <f>D19+E19</f>
        <v>549.2359714842</v>
      </c>
      <c r="G19" s="28">
        <f>'[1]T_post_detr.4.6'!K21</f>
        <v>548.6872842</v>
      </c>
      <c r="H19" s="28">
        <f>'[1]T_post_detr.4.6'!L21</f>
        <v>0</v>
      </c>
      <c r="I19" s="29">
        <f>G19+H19</f>
        <v>548.6872842</v>
      </c>
      <c r="J19" s="28">
        <f>'[1]T_post_detr.4.6'!P21</f>
        <v>548.6872842</v>
      </c>
      <c r="K19" s="28">
        <f>'[1]T_post_detr.4.6'!Q21</f>
        <v>0</v>
      </c>
      <c r="L19" s="29">
        <f>J19+K19</f>
        <v>548.6872842</v>
      </c>
      <c r="M19" s="39">
        <f>'[1]T_post_detr.4.6'!U21</f>
        <v>548.6872842</v>
      </c>
      <c r="N19" s="40">
        <f>'[1]T_post_detr.4.6'!V21</f>
        <v>0</v>
      </c>
      <c r="O19" s="29">
        <f>M19+N19</f>
        <v>548.6872842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25" customFormat="1" ht="19.5" customHeight="1">
      <c r="A20" s="20"/>
      <c r="B20" s="26" t="s">
        <v>44</v>
      </c>
      <c r="C20" s="27"/>
      <c r="D20" s="28">
        <f>'[1]T_post_detr.4.6'!$F$32</f>
        <v>1479.1806018002299</v>
      </c>
      <c r="E20" s="28">
        <f>'[1]T_post_detr.4.6'!G32</f>
        <v>-79344.74251393098</v>
      </c>
      <c r="F20" s="29">
        <f>D20+E20</f>
        <v>-77865.56191213075</v>
      </c>
      <c r="G20" s="28">
        <f>'[1]T_post_detr.4.6'!K32</f>
        <v>1479.1806018002299</v>
      </c>
      <c r="H20" s="28">
        <f>'[1]T_post_detr.4.6'!L32</f>
        <v>-25148.14469931182</v>
      </c>
      <c r="I20" s="29">
        <f>G20+H20</f>
        <v>-23668.96409751159</v>
      </c>
      <c r="J20" s="28">
        <f>'[1]T_post_detr.4.6'!P32</f>
        <v>0</v>
      </c>
      <c r="K20" s="28">
        <f>'[1]T_post_detr.4.6'!Q32</f>
        <v>-45.797416250000225</v>
      </c>
      <c r="L20" s="29">
        <f>J20+K20</f>
        <v>-45.797416250000225</v>
      </c>
      <c r="M20" s="28">
        <f>'[1]T_post_detr.4.6'!U32</f>
        <v>0</v>
      </c>
      <c r="N20" s="28">
        <f>'[1]T_post_detr.4.6'!V32</f>
        <v>0</v>
      </c>
      <c r="O20" s="29">
        <f>M20+N20</f>
        <v>0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2:52" s="25" customFormat="1" ht="19.5" customHeight="1">
      <c r="B21" s="26" t="s">
        <v>5</v>
      </c>
      <c r="C21" s="27"/>
      <c r="D21" s="41"/>
      <c r="E21" s="28">
        <f>'[1]T_post_detr.4.6'!G33</f>
        <v>27490.465240552225</v>
      </c>
      <c r="F21" s="29">
        <f>E21</f>
        <v>27490.465240552225</v>
      </c>
      <c r="G21" s="41"/>
      <c r="H21" s="28">
        <f>'[1]T_post_detr.4.6'!L33</f>
        <v>28196.83834162394</v>
      </c>
      <c r="I21" s="29">
        <f>H21</f>
        <v>28196.83834162394</v>
      </c>
      <c r="J21" s="41"/>
      <c r="K21" s="28">
        <f>'[1]T_post_detr.4.6'!Q33</f>
        <v>23687.268606820828</v>
      </c>
      <c r="L21" s="29">
        <f>K21</f>
        <v>23687.268606820828</v>
      </c>
      <c r="M21" s="41"/>
      <c r="N21" s="28">
        <f>'[1]T_post_detr.4.6'!V33</f>
        <v>23579.461345095347</v>
      </c>
      <c r="O21" s="29">
        <f>N21</f>
        <v>23579.461345095347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2:52" s="25" customFormat="1" ht="19.5" customHeight="1">
      <c r="B22" s="42" t="s">
        <v>6</v>
      </c>
      <c r="C22" s="27"/>
      <c r="D22" s="41"/>
      <c r="E22" s="41"/>
      <c r="F22" s="41"/>
      <c r="G22" s="28">
        <f>'[1]T_post_detr.4.6'!K34</f>
        <v>0</v>
      </c>
      <c r="H22" s="28">
        <f>'[1]T_post_detr.4.6'!L34</f>
        <v>0</v>
      </c>
      <c r="I22" s="43">
        <f>G22+H22</f>
        <v>0</v>
      </c>
      <c r="J22" s="28">
        <f>'[1]T_post_detr.4.6'!P34</f>
        <v>0</v>
      </c>
      <c r="K22" s="28">
        <f>'[1]T_post_detr.4.6'!Q34</f>
        <v>0</v>
      </c>
      <c r="L22" s="43">
        <f>J22+K22</f>
        <v>0</v>
      </c>
      <c r="M22" s="28">
        <f>'[1]T_post_detr.4.6'!U34</f>
        <v>0</v>
      </c>
      <c r="N22" s="28">
        <f>'[1]T_post_detr.4.6'!V34</f>
        <v>0</v>
      </c>
      <c r="O22" s="43">
        <f>M22+N22</f>
        <v>0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2:52" s="25" customFormat="1" ht="19.5" customHeight="1" thickBot="1">
      <c r="B23" s="44" t="s">
        <v>7</v>
      </c>
      <c r="C23" s="27"/>
      <c r="D23" s="45">
        <f>D6+D7+D8+D9+D10+D11+D12-D15-D19+D20</f>
        <v>227252.13584812375</v>
      </c>
      <c r="E23" s="45">
        <f>E6+E7+E8+E9+E10+E11+E12-E15-E19+E20+E21</f>
        <v>-49635.19352249475</v>
      </c>
      <c r="F23" s="45">
        <f>D23+E23</f>
        <v>177616.942325629</v>
      </c>
      <c r="G23" s="45">
        <f>G6+G7+G8+G9+G10+G11+G12-G15-G19+G20+G22</f>
        <v>237273.79405275368</v>
      </c>
      <c r="H23" s="45">
        <f>H6+H7+H8+H9+H10+H11+H12-H15-H19+H20+H21+H22</f>
        <v>5265.5605263121215</v>
      </c>
      <c r="I23" s="45">
        <f>G23+H23</f>
        <v>242539.3545790658</v>
      </c>
      <c r="J23" s="45">
        <f>J6+J7+J8+J9+J10+J11+J12-J15-J19+J20+J22</f>
        <v>235794.61345095345</v>
      </c>
      <c r="K23" s="45">
        <f>K6+K7+K8+K9+K10+K11+K12-K15-K19+K20+K21+K22</f>
        <v>25858.338074570827</v>
      </c>
      <c r="L23" s="45">
        <f>J23+K23</f>
        <v>261652.95152552426</v>
      </c>
      <c r="M23" s="45">
        <f>M6+M7+M8+M9+M10+M11+M12-M15-M19+M20+M22</f>
        <v>235794.61345095345</v>
      </c>
      <c r="N23" s="45">
        <f>N6+N7+N8+N9+N10+N11+N12-N15-N19+N20+N21+N22</f>
        <v>25796.328229095347</v>
      </c>
      <c r="O23" s="45">
        <f>M23+N23</f>
        <v>261590.9416800488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2:52" s="25" customFormat="1" ht="19.5" customHeight="1" thickBot="1">
      <c r="B24" s="46"/>
      <c r="C24" s="47"/>
      <c r="D24" s="48"/>
      <c r="E24" s="48"/>
      <c r="F24" s="49"/>
      <c r="G24" s="48"/>
      <c r="H24" s="48"/>
      <c r="I24" s="49"/>
      <c r="J24" s="48"/>
      <c r="K24" s="48"/>
      <c r="L24" s="49"/>
      <c r="M24" s="48"/>
      <c r="N24" s="48"/>
      <c r="O24" s="49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2:52" s="25" customFormat="1" ht="19.5" customHeight="1">
      <c r="B25" s="50" t="s">
        <v>45</v>
      </c>
      <c r="C25" s="27"/>
      <c r="D25" s="51">
        <f>'[1]T_post_detr.4.6'!F41</f>
        <v>0</v>
      </c>
      <c r="E25" s="51">
        <f>'[1]T_post_detr.4.6'!G41</f>
        <v>2833.0844642099996</v>
      </c>
      <c r="F25" s="52">
        <f aca="true" t="shared" si="4" ref="F25:F44">D25+E25</f>
        <v>2833.0844642099996</v>
      </c>
      <c r="G25" s="51">
        <f>'[1]T_post_detr.4.6'!K41</f>
        <v>0</v>
      </c>
      <c r="H25" s="51">
        <f>'[1]T_post_detr.4.6'!L41</f>
        <v>2830.25421</v>
      </c>
      <c r="I25" s="52">
        <f aca="true" t="shared" si="5" ref="I25:I44">G25+H25</f>
        <v>2830.25421</v>
      </c>
      <c r="J25" s="51">
        <f>'[1]T_post_detr.4.6'!P41</f>
        <v>0</v>
      </c>
      <c r="K25" s="51">
        <f>'[1]T_post_detr.4.6'!Q41</f>
        <v>2830.25421</v>
      </c>
      <c r="L25" s="52">
        <f aca="true" t="shared" si="6" ref="L25:L44">J25+K25</f>
        <v>2830.25421</v>
      </c>
      <c r="M25" s="51">
        <f>'[1]T_post_detr.4.6'!U41</f>
        <v>0</v>
      </c>
      <c r="N25" s="51">
        <f>'[1]T_post_detr.4.6'!V41</f>
        <v>2830.25421</v>
      </c>
      <c r="O25" s="52">
        <f aca="true" t="shared" si="7" ref="O25:O44">M25+N25</f>
        <v>2830.25421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2:52" s="25" customFormat="1" ht="19.5" customHeight="1">
      <c r="B26" s="26" t="s">
        <v>46</v>
      </c>
      <c r="C26" s="27"/>
      <c r="D26" s="28">
        <f>'[1]T_post_detr.4.6'!F42</f>
        <v>14410.209974160027</v>
      </c>
      <c r="E26" s="28">
        <f>'[1]T_post_detr.4.6'!G42</f>
        <v>5816.541495764999</v>
      </c>
      <c r="F26" s="43">
        <f t="shared" si="4"/>
        <v>20226.751469925024</v>
      </c>
      <c r="G26" s="28">
        <f>'[1]T_post_detr.4.6'!K42</f>
        <v>15749.878106289061</v>
      </c>
      <c r="H26" s="28">
        <f>'[1]T_post_detr.4.6'!L42</f>
        <v>5810.730764999999</v>
      </c>
      <c r="I26" s="43">
        <f t="shared" si="5"/>
        <v>21560.60887128906</v>
      </c>
      <c r="J26" s="28">
        <f>'[1]T_post_detr.4.6'!P42</f>
        <v>15749.878106289061</v>
      </c>
      <c r="K26" s="28">
        <f>'[1]T_post_detr.4.6'!Q42</f>
        <v>5810.730764999999</v>
      </c>
      <c r="L26" s="43">
        <f t="shared" si="6"/>
        <v>21560.60887128906</v>
      </c>
      <c r="M26" s="28">
        <f>'[1]T_post_detr.4.6'!U42</f>
        <v>15749.878106289061</v>
      </c>
      <c r="N26" s="28">
        <f>'[1]T_post_detr.4.6'!V42</f>
        <v>5810.730764999999</v>
      </c>
      <c r="O26" s="43">
        <f t="shared" si="7"/>
        <v>21560.60887128906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2:52" s="25" customFormat="1" ht="19.5" customHeight="1">
      <c r="B27" s="53" t="s">
        <v>47</v>
      </c>
      <c r="C27" s="27"/>
      <c r="D27" s="54">
        <f>'[1]T_post_detr.4.6'!F43</f>
        <v>24368.836291800075</v>
      </c>
      <c r="E27" s="54">
        <f>'[1]T_post_detr.4.6'!G43</f>
        <v>0</v>
      </c>
      <c r="F27" s="55">
        <f t="shared" si="4"/>
        <v>24368.836291800075</v>
      </c>
      <c r="G27" s="54">
        <f>'[1]T_post_detr.4.6'!K43</f>
        <v>21626.03904162828</v>
      </c>
      <c r="H27" s="54">
        <f>'[1]T_post_detr.4.6'!L43</f>
        <v>0</v>
      </c>
      <c r="I27" s="55">
        <f t="shared" si="5"/>
        <v>21626.03904162828</v>
      </c>
      <c r="J27" s="54">
        <f>'[1]T_post_detr.4.6'!P43</f>
        <v>21626.03904162828</v>
      </c>
      <c r="K27" s="54">
        <f>'[1]T_post_detr.4.6'!Q43</f>
        <v>0</v>
      </c>
      <c r="L27" s="55">
        <f t="shared" si="6"/>
        <v>21626.03904162828</v>
      </c>
      <c r="M27" s="54">
        <f>'[1]T_post_detr.4.6'!U43</f>
        <v>21626.03904162828</v>
      </c>
      <c r="N27" s="54">
        <f>'[1]T_post_detr.4.6'!V43</f>
        <v>0</v>
      </c>
      <c r="O27" s="55">
        <f t="shared" si="7"/>
        <v>21626.03904162828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2:52" s="25" customFormat="1" ht="19.5" customHeight="1">
      <c r="B28" s="56" t="s">
        <v>48</v>
      </c>
      <c r="C28" s="27"/>
      <c r="D28" s="54">
        <f>'[1]T_post_detr.4.6'!F44</f>
        <v>0</v>
      </c>
      <c r="E28" s="54">
        <f>'[1]T_post_detr.4.6'!G44</f>
        <v>0</v>
      </c>
      <c r="F28" s="55">
        <f t="shared" si="4"/>
        <v>0</v>
      </c>
      <c r="G28" s="54">
        <f>'[1]T_post_detr.4.6'!K44</f>
        <v>0</v>
      </c>
      <c r="H28" s="54">
        <f>'[1]T_post_detr.4.6'!L44</f>
        <v>0</v>
      </c>
      <c r="I28" s="55">
        <f t="shared" si="5"/>
        <v>0</v>
      </c>
      <c r="J28" s="54">
        <f>'[1]T_post_detr.4.6'!P44</f>
        <v>0</v>
      </c>
      <c r="K28" s="54">
        <f>'[1]T_post_detr.4.6'!Q44</f>
        <v>6916.078666666666</v>
      </c>
      <c r="L28" s="55">
        <f t="shared" si="6"/>
        <v>6916.078666666666</v>
      </c>
      <c r="M28" s="54">
        <f>'[1]T_post_detr.4.6'!U44</f>
        <v>0</v>
      </c>
      <c r="N28" s="54">
        <f>'[1]T_post_detr.4.6'!V44</f>
        <v>13831.745333333334</v>
      </c>
      <c r="O28" s="55">
        <f t="shared" si="7"/>
        <v>13831.745333333334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2:52" s="25" customFormat="1" ht="19.5" customHeight="1">
      <c r="B29" s="53" t="s">
        <v>49</v>
      </c>
      <c r="C29" s="27"/>
      <c r="D29" s="54">
        <f>'[1]T_post_detr.4.6'!F45</f>
        <v>6581.077262760005</v>
      </c>
      <c r="E29" s="54">
        <f>'[1]T_post_detr.4.6'!G45</f>
        <v>1970.8989299999996</v>
      </c>
      <c r="F29" s="55">
        <f t="shared" si="4"/>
        <v>8551.976192760005</v>
      </c>
      <c r="G29" s="54">
        <f>'[1]T_post_detr.4.6'!K45</f>
        <v>6530.62115922395</v>
      </c>
      <c r="H29" s="54">
        <f>'[1]T_post_detr.4.6'!L45</f>
        <v>1970.934</v>
      </c>
      <c r="I29" s="55">
        <f t="shared" si="5"/>
        <v>8501.55515922395</v>
      </c>
      <c r="J29" s="54">
        <f>'[1]T_post_detr.4.6'!P45</f>
        <v>6530.62115922395</v>
      </c>
      <c r="K29" s="54">
        <f>'[1]T_post_detr.4.6'!Q45</f>
        <v>1970.934</v>
      </c>
      <c r="L29" s="55">
        <f t="shared" si="6"/>
        <v>8501.55515922395</v>
      </c>
      <c r="M29" s="54">
        <f>'[1]T_post_detr.4.6'!U45</f>
        <v>6530.62115922395</v>
      </c>
      <c r="N29" s="54">
        <f>'[1]T_post_detr.4.6'!V45</f>
        <v>1970.934</v>
      </c>
      <c r="O29" s="55">
        <f t="shared" si="7"/>
        <v>8501.55515922395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2:52" s="25" customFormat="1" ht="19.5" customHeight="1">
      <c r="B30" s="57" t="s">
        <v>50</v>
      </c>
      <c r="C30" s="27"/>
      <c r="D30" s="58">
        <f>+D26+D27+D28+D29</f>
        <v>45360.12352872011</v>
      </c>
      <c r="E30" s="58">
        <f>+E26+E27+E28+E29</f>
        <v>7787.4404257649985</v>
      </c>
      <c r="F30" s="59">
        <f t="shared" si="4"/>
        <v>53147.563954485115</v>
      </c>
      <c r="G30" s="58">
        <f>+G26+G27+G28+G29</f>
        <v>43906.53830714129</v>
      </c>
      <c r="H30" s="58">
        <f>+H26+H27+H28+H29</f>
        <v>7781.6647649999995</v>
      </c>
      <c r="I30" s="59">
        <f t="shared" si="5"/>
        <v>51688.20307214129</v>
      </c>
      <c r="J30" s="58">
        <f>+J26+J27+J28+J29</f>
        <v>43906.53830714129</v>
      </c>
      <c r="K30" s="58">
        <f>+K26+K27+K28+K29</f>
        <v>14697.743431666664</v>
      </c>
      <c r="L30" s="59">
        <f t="shared" si="6"/>
        <v>58604.28173880795</v>
      </c>
      <c r="M30" s="58">
        <f>+M26+M27+M28+M29</f>
        <v>43906.53830714129</v>
      </c>
      <c r="N30" s="58">
        <f>+N26+N27+N28+N29</f>
        <v>21613.410098333334</v>
      </c>
      <c r="O30" s="59">
        <f t="shared" si="7"/>
        <v>65519.94840547462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2:52" s="25" customFormat="1" ht="19.5" customHeight="1">
      <c r="B31" s="26" t="s">
        <v>51</v>
      </c>
      <c r="C31" s="27"/>
      <c r="D31" s="60">
        <f>'[1]T_post_detr.4.6'!F47</f>
        <v>12957.143102344275</v>
      </c>
      <c r="E31" s="60">
        <f>'[1]T_post_detr.4.6'!G47</f>
        <v>0</v>
      </c>
      <c r="F31" s="55">
        <f t="shared" si="4"/>
        <v>12957.143102344275</v>
      </c>
      <c r="G31" s="60">
        <f>'[1]T_post_detr.4.6'!K47</f>
        <v>11519.488926432381</v>
      </c>
      <c r="H31" s="60">
        <f>'[1]T_post_detr.4.6'!L47</f>
        <v>0</v>
      </c>
      <c r="I31" s="55">
        <f t="shared" si="5"/>
        <v>11519.488926432381</v>
      </c>
      <c r="J31" s="60">
        <f>'[1]T_post_detr.4.6'!P47</f>
        <v>12714.421742389346</v>
      </c>
      <c r="K31" s="60">
        <f>'[1]T_post_detr.4.6'!Q47</f>
        <v>0</v>
      </c>
      <c r="L31" s="55">
        <f t="shared" si="6"/>
        <v>12714.421742389346</v>
      </c>
      <c r="M31" s="60">
        <f>'[1]T_post_detr.4.6'!U47</f>
        <v>17619.17106010617</v>
      </c>
      <c r="N31" s="60">
        <f>'[1]T_post_detr.4.6'!V47</f>
        <v>0</v>
      </c>
      <c r="O31" s="55">
        <f t="shared" si="7"/>
        <v>17619.17106010617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2:52" s="25" customFormat="1" ht="19.5" customHeight="1">
      <c r="B32" s="53" t="s">
        <v>52</v>
      </c>
      <c r="C32" s="27"/>
      <c r="D32" s="61">
        <f>+D33+D34+D35+D36</f>
        <v>856.7781097075199</v>
      </c>
      <c r="E32" s="61">
        <f>+E33+E34+E35+E36</f>
        <v>18054.035999999996</v>
      </c>
      <c r="F32" s="55">
        <f t="shared" si="4"/>
        <v>18910.814109707517</v>
      </c>
      <c r="G32" s="61">
        <f>+G33+G34+G35+G36</f>
        <v>845.9862784059528</v>
      </c>
      <c r="H32" s="61">
        <f>+H33+H34+H35+H36</f>
        <v>18036</v>
      </c>
      <c r="I32" s="55">
        <f t="shared" si="5"/>
        <v>18881.98627840595</v>
      </c>
      <c r="J32" s="61">
        <f>+J33+J34+J35+J36</f>
        <v>845.9862784059528</v>
      </c>
      <c r="K32" s="61">
        <f>+K33+K34+K35+K36</f>
        <v>18036</v>
      </c>
      <c r="L32" s="55">
        <f t="shared" si="6"/>
        <v>18881.98627840595</v>
      </c>
      <c r="M32" s="61">
        <f>+M33+M34+M35+M36</f>
        <v>845.9862784059528</v>
      </c>
      <c r="N32" s="61">
        <f>+N33+N34+N35+N36</f>
        <v>18036</v>
      </c>
      <c r="O32" s="55">
        <f t="shared" si="7"/>
        <v>18881.98627840595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2:52" s="25" customFormat="1" ht="19.5" customHeight="1">
      <c r="B33" s="62" t="s">
        <v>8</v>
      </c>
      <c r="C33" s="27"/>
      <c r="D33" s="54">
        <f>'[1]T_post_detr.4.6'!F49</f>
        <v>0</v>
      </c>
      <c r="E33" s="54">
        <f>'[1]T_post_detr.4.6'!G49</f>
        <v>0</v>
      </c>
      <c r="F33" s="55">
        <f t="shared" si="4"/>
        <v>0</v>
      </c>
      <c r="G33" s="54">
        <f>'[1]T_post_detr.4.6'!K49</f>
        <v>0</v>
      </c>
      <c r="H33" s="54">
        <f>'[1]T_post_detr.4.6'!L49</f>
        <v>0</v>
      </c>
      <c r="I33" s="55">
        <f t="shared" si="5"/>
        <v>0</v>
      </c>
      <c r="J33" s="54">
        <f>'[1]T_post_detr.4.6'!P49</f>
        <v>0</v>
      </c>
      <c r="K33" s="54">
        <f>'[1]T_post_detr.4.6'!Q49</f>
        <v>0</v>
      </c>
      <c r="L33" s="55">
        <f t="shared" si="6"/>
        <v>0</v>
      </c>
      <c r="M33" s="54">
        <f>'[1]T_post_detr.4.6'!U49</f>
        <v>0</v>
      </c>
      <c r="N33" s="54">
        <f>'[1]T_post_detr.4.6'!V49</f>
        <v>0</v>
      </c>
      <c r="O33" s="55">
        <f t="shared" si="7"/>
        <v>0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2:52" s="25" customFormat="1" ht="19.5" customHeight="1">
      <c r="B34" s="62" t="s">
        <v>9</v>
      </c>
      <c r="C34" s="27"/>
      <c r="D34" s="54">
        <f>'[1]T_post_detr.4.6'!F50</f>
        <v>109.08023878751999</v>
      </c>
      <c r="E34" s="54">
        <f>'[1]T_post_detr.4.6'!G50</f>
        <v>18054.035999999996</v>
      </c>
      <c r="F34" s="55">
        <f t="shared" si="4"/>
        <v>18163.116238787516</v>
      </c>
      <c r="G34" s="54">
        <f>'[1]T_post_detr.4.6'!K50</f>
        <v>99.03567600000001</v>
      </c>
      <c r="H34" s="54">
        <f>'[1]T_post_detr.4.6'!L50</f>
        <v>18036</v>
      </c>
      <c r="I34" s="55">
        <f t="shared" si="5"/>
        <v>18135.035676</v>
      </c>
      <c r="J34" s="54">
        <f>'[1]T_post_detr.4.6'!P50</f>
        <v>99.03567600000001</v>
      </c>
      <c r="K34" s="54">
        <f>'[1]T_post_detr.4.6'!Q50</f>
        <v>18036</v>
      </c>
      <c r="L34" s="55">
        <f t="shared" si="6"/>
        <v>18135.035676</v>
      </c>
      <c r="M34" s="54">
        <f>'[1]T_post_detr.4.6'!U50</f>
        <v>99.03567600000001</v>
      </c>
      <c r="N34" s="54">
        <f>'[1]T_post_detr.4.6'!V50</f>
        <v>18036</v>
      </c>
      <c r="O34" s="55">
        <f t="shared" si="7"/>
        <v>18135.035676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2:52" s="25" customFormat="1" ht="19.5" customHeight="1">
      <c r="B35" s="62" t="s">
        <v>10</v>
      </c>
      <c r="C35" s="27"/>
      <c r="D35" s="54">
        <f>'[1]T_post_detr.4.6'!F51</f>
        <v>747.6978709199999</v>
      </c>
      <c r="E35" s="54">
        <f>'[1]T_post_detr.4.6'!G51</f>
        <v>0</v>
      </c>
      <c r="F35" s="55">
        <f t="shared" si="4"/>
        <v>747.6978709199999</v>
      </c>
      <c r="G35" s="54">
        <f>'[1]T_post_detr.4.6'!K51</f>
        <v>746.9506024059528</v>
      </c>
      <c r="H35" s="54">
        <f>'[1]T_post_detr.4.6'!L51</f>
        <v>0</v>
      </c>
      <c r="I35" s="55">
        <f t="shared" si="5"/>
        <v>746.9506024059528</v>
      </c>
      <c r="J35" s="54">
        <f>'[1]T_post_detr.4.6'!P51</f>
        <v>746.9506024059528</v>
      </c>
      <c r="K35" s="54">
        <f>'[1]T_post_detr.4.6'!Q51</f>
        <v>0</v>
      </c>
      <c r="L35" s="55">
        <f t="shared" si="6"/>
        <v>746.9506024059528</v>
      </c>
      <c r="M35" s="54">
        <f>'[1]T_post_detr.4.6'!U51</f>
        <v>746.9506024059528</v>
      </c>
      <c r="N35" s="54">
        <f>'[1]T_post_detr.4.6'!V51</f>
        <v>0</v>
      </c>
      <c r="O35" s="55">
        <f t="shared" si="7"/>
        <v>746.9506024059528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2:52" s="25" customFormat="1" ht="19.5" customHeight="1">
      <c r="B36" s="62" t="s">
        <v>11</v>
      </c>
      <c r="C36" s="27"/>
      <c r="D36" s="54">
        <f>'[1]T_post_detr.4.6'!F52</f>
        <v>0</v>
      </c>
      <c r="E36" s="54">
        <f>'[1]T_post_detr.4.6'!G52</f>
        <v>0</v>
      </c>
      <c r="F36" s="55">
        <f t="shared" si="4"/>
        <v>0</v>
      </c>
      <c r="G36" s="54">
        <f>'[1]T_post_detr.4.6'!K52</f>
        <v>0</v>
      </c>
      <c r="H36" s="54">
        <f>'[1]T_post_detr.4.6'!L52</f>
        <v>0</v>
      </c>
      <c r="I36" s="55">
        <f t="shared" si="5"/>
        <v>0</v>
      </c>
      <c r="J36" s="54">
        <f>'[1]T_post_detr.4.6'!P52</f>
        <v>0</v>
      </c>
      <c r="K36" s="54">
        <f>'[1]T_post_detr.4.6'!Q52</f>
        <v>0</v>
      </c>
      <c r="L36" s="55">
        <f t="shared" si="6"/>
        <v>0</v>
      </c>
      <c r="M36" s="54">
        <f>'[1]T_post_detr.4.6'!U52</f>
        <v>0</v>
      </c>
      <c r="N36" s="54">
        <f>'[1]T_post_detr.4.6'!V52</f>
        <v>0</v>
      </c>
      <c r="O36" s="55">
        <f t="shared" si="7"/>
        <v>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2:52" s="25" customFormat="1" ht="19.5" customHeight="1">
      <c r="B37" s="53" t="s">
        <v>53</v>
      </c>
      <c r="C37" s="27"/>
      <c r="D37" s="54">
        <f>'[1]T_post_detr.4.6'!F53</f>
        <v>8000.719824341314</v>
      </c>
      <c r="E37" s="54">
        <f>'[1]T_post_detr.4.6'!G53</f>
        <v>0</v>
      </c>
      <c r="F37" s="55">
        <f t="shared" si="4"/>
        <v>8000.719824341314</v>
      </c>
      <c r="G37" s="54">
        <f>'[1]T_post_detr.4.6'!K53</f>
        <v>7162.978695370409</v>
      </c>
      <c r="H37" s="54">
        <f>'[1]T_post_detr.4.6'!L53</f>
        <v>0</v>
      </c>
      <c r="I37" s="55">
        <f t="shared" si="5"/>
        <v>7162.978695370409</v>
      </c>
      <c r="J37" s="54">
        <f>'[1]T_post_detr.4.6'!P53</f>
        <v>8047.067709186513</v>
      </c>
      <c r="K37" s="54">
        <f>'[1]T_post_detr.4.6'!Q53</f>
        <v>0</v>
      </c>
      <c r="L37" s="55">
        <f t="shared" si="6"/>
        <v>8047.067709186513</v>
      </c>
      <c r="M37" s="54">
        <f>'[1]T_post_detr.4.6'!U53</f>
        <v>10613.776722331333</v>
      </c>
      <c r="N37" s="54">
        <f>'[1]T_post_detr.4.6'!V53</f>
        <v>0</v>
      </c>
      <c r="O37" s="55">
        <f t="shared" si="7"/>
        <v>10613.776722331333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2:52" s="25" customFormat="1" ht="19.5" customHeight="1">
      <c r="B38" s="53" t="s">
        <v>54</v>
      </c>
      <c r="C38" s="27"/>
      <c r="D38" s="54">
        <f>'[1]T_post_detr.4.6'!F54</f>
        <v>0</v>
      </c>
      <c r="E38" s="54">
        <f>'[1]T_post_detr.4.6'!G54</f>
        <v>0</v>
      </c>
      <c r="F38" s="55">
        <f t="shared" si="4"/>
        <v>0</v>
      </c>
      <c r="G38" s="54">
        <f>'[1]T_post_detr.4.6'!K54</f>
        <v>0</v>
      </c>
      <c r="H38" s="54">
        <f>'[1]T_post_detr.4.6'!L54</f>
        <v>0</v>
      </c>
      <c r="I38" s="55">
        <f t="shared" si="5"/>
        <v>0</v>
      </c>
      <c r="J38" s="54">
        <f>'[1]T_post_detr.4.6'!P54</f>
        <v>0</v>
      </c>
      <c r="K38" s="54">
        <f>'[1]T_post_detr.4.6'!Q54</f>
        <v>0</v>
      </c>
      <c r="L38" s="55">
        <f t="shared" si="6"/>
        <v>0</v>
      </c>
      <c r="M38" s="54">
        <f>'[1]T_post_detr.4.6'!U54</f>
        <v>0</v>
      </c>
      <c r="N38" s="54">
        <f>'[1]T_post_detr.4.6'!V54</f>
        <v>0</v>
      </c>
      <c r="O38" s="55">
        <f t="shared" si="7"/>
        <v>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2:52" s="25" customFormat="1" ht="19.5" customHeight="1">
      <c r="B39" s="32" t="s">
        <v>55</v>
      </c>
      <c r="C39" s="27"/>
      <c r="D39" s="63">
        <f>'[1]T_post_detr.4.6'!F55</f>
        <v>0</v>
      </c>
      <c r="E39" s="63">
        <f>'[1]T_post_detr.4.6'!G55</f>
        <v>0</v>
      </c>
      <c r="F39" s="55">
        <f t="shared" si="4"/>
        <v>0</v>
      </c>
      <c r="G39" s="63">
        <f>'[1]T_post_detr.4.6'!K55</f>
        <v>0</v>
      </c>
      <c r="H39" s="63">
        <f>'[1]T_post_detr.4.6'!L55</f>
        <v>0</v>
      </c>
      <c r="I39" s="55">
        <f t="shared" si="5"/>
        <v>0</v>
      </c>
      <c r="J39" s="63">
        <f>'[1]T_post_detr.4.6'!P55</f>
        <v>0</v>
      </c>
      <c r="K39" s="63">
        <f>'[1]T_post_detr.4.6'!Q55</f>
        <v>0</v>
      </c>
      <c r="L39" s="55">
        <f t="shared" si="6"/>
        <v>0</v>
      </c>
      <c r="M39" s="63">
        <f>'[1]T_post_detr.4.6'!U55</f>
        <v>0</v>
      </c>
      <c r="N39" s="63">
        <f>'[1]T_post_detr.4.6'!V55</f>
        <v>0</v>
      </c>
      <c r="O39" s="55">
        <f t="shared" si="7"/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2:52" s="25" customFormat="1" ht="19.5" customHeight="1">
      <c r="B40" s="32" t="s">
        <v>56</v>
      </c>
      <c r="C40" s="27"/>
      <c r="D40" s="58">
        <f>D38+D37+D32+D31+D39</f>
        <v>21814.641036393106</v>
      </c>
      <c r="E40" s="58">
        <f>E38+E37+E32+E31+E39</f>
        <v>18054.035999999996</v>
      </c>
      <c r="F40" s="59">
        <f t="shared" si="4"/>
        <v>39868.6770363931</v>
      </c>
      <c r="G40" s="58">
        <f>G38+G37+G32+G31+G39</f>
        <v>19528.45390020874</v>
      </c>
      <c r="H40" s="58">
        <f>H38+H37+H32+H31+H39</f>
        <v>18036</v>
      </c>
      <c r="I40" s="59">
        <f t="shared" si="5"/>
        <v>37564.45390020874</v>
      </c>
      <c r="J40" s="58">
        <f>J38+J37+J32+J31+J39</f>
        <v>21607.475729981812</v>
      </c>
      <c r="K40" s="58">
        <f>K38+K37+K32+K31+K39</f>
        <v>18036</v>
      </c>
      <c r="L40" s="59">
        <f t="shared" si="6"/>
        <v>39643.475729981816</v>
      </c>
      <c r="M40" s="58">
        <f>M38+M37+M32+M31+M39</f>
        <v>29078.934060843458</v>
      </c>
      <c r="N40" s="58">
        <f>N38+N37+N32+N31+N39</f>
        <v>18036</v>
      </c>
      <c r="O40" s="59">
        <f t="shared" si="7"/>
        <v>47114.93406084346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60" s="25" customFormat="1" ht="19.5" customHeight="1">
      <c r="A41" s="20"/>
      <c r="B41" s="30" t="s">
        <v>57</v>
      </c>
      <c r="C41" s="27"/>
      <c r="D41" s="28">
        <f>'[1]T_post_detr.4.6'!F57</f>
        <v>0</v>
      </c>
      <c r="E41" s="28">
        <f>'[1]T_post_detr.4.6'!G57</f>
        <v>0</v>
      </c>
      <c r="F41" s="43">
        <f t="shared" si="4"/>
        <v>0</v>
      </c>
      <c r="G41" s="28">
        <f>'[1]T_post_detr.4.6'!K57</f>
        <v>0</v>
      </c>
      <c r="H41" s="28">
        <f>'[1]T_post_detr.4.6'!L57</f>
        <v>0</v>
      </c>
      <c r="I41" s="43">
        <f t="shared" si="5"/>
        <v>0</v>
      </c>
      <c r="J41" s="28">
        <f>'[1]T_post_detr.4.6'!P57</f>
        <v>0</v>
      </c>
      <c r="K41" s="28">
        <f>'[1]T_post_detr.4.6'!Q57</f>
        <v>0</v>
      </c>
      <c r="L41" s="43">
        <f t="shared" si="6"/>
        <v>0</v>
      </c>
      <c r="M41" s="28">
        <f>'[1]T_post_detr.4.6'!U57</f>
        <v>0</v>
      </c>
      <c r="N41" s="28">
        <f>'[1]T_post_detr.4.6'!V57</f>
        <v>0</v>
      </c>
      <c r="O41" s="43">
        <f t="shared" si="7"/>
        <v>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</row>
    <row r="42" spans="1:60" s="25" customFormat="1" ht="19.5" customHeight="1">
      <c r="A42" s="20"/>
      <c r="B42" s="31" t="s">
        <v>58</v>
      </c>
      <c r="C42" s="27"/>
      <c r="D42" s="28">
        <f>'[1]T_post_detr.4.6'!F58</f>
        <v>1606.6399999999999</v>
      </c>
      <c r="E42" s="28">
        <f>'[1]T_post_detr.4.6'!G58</f>
        <v>0</v>
      </c>
      <c r="F42" s="43">
        <f t="shared" si="4"/>
        <v>1606.6399999999999</v>
      </c>
      <c r="G42" s="28">
        <f>'[1]T_post_detr.4.6'!K58</f>
        <v>3442.04</v>
      </c>
      <c r="H42" s="28">
        <f>'[1]T_post_detr.4.6'!L58</f>
        <v>0</v>
      </c>
      <c r="I42" s="43">
        <f t="shared" si="5"/>
        <v>3442.04</v>
      </c>
      <c r="J42" s="28">
        <f>'[1]T_post_detr.4.6'!P58</f>
        <v>3442.04</v>
      </c>
      <c r="K42" s="28">
        <f>'[1]T_post_detr.4.6'!Q58</f>
        <v>0</v>
      </c>
      <c r="L42" s="43">
        <f t="shared" si="6"/>
        <v>3442.04</v>
      </c>
      <c r="M42" s="28">
        <f>'[1]T_post_detr.4.6'!U58</f>
        <v>3442.04</v>
      </c>
      <c r="N42" s="28">
        <f>'[1]T_post_detr.4.6'!V58</f>
        <v>0</v>
      </c>
      <c r="O42" s="43">
        <f t="shared" si="7"/>
        <v>3442.04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</row>
    <row r="43" spans="2:52" s="25" customFormat="1" ht="19.5" customHeight="1">
      <c r="B43" s="31" t="s">
        <v>59</v>
      </c>
      <c r="C43" s="27"/>
      <c r="D43" s="64">
        <f>'[1]T_post_detr.4.6'!F59</f>
        <v>0</v>
      </c>
      <c r="E43" s="64">
        <f>'[1]T_post_detr.4.6'!G59</f>
        <v>0</v>
      </c>
      <c r="F43" s="43">
        <f t="shared" si="4"/>
        <v>0</v>
      </c>
      <c r="G43" s="64">
        <f>'[1]T_post_detr.4.6'!K59</f>
        <v>0</v>
      </c>
      <c r="H43" s="64">
        <f>'[1]T_post_detr.4.6'!L59</f>
        <v>0</v>
      </c>
      <c r="I43" s="43">
        <f t="shared" si="5"/>
        <v>0</v>
      </c>
      <c r="J43" s="64">
        <f>'[1]T_post_detr.4.6'!P59</f>
        <v>0</v>
      </c>
      <c r="K43" s="64">
        <f>'[1]T_post_detr.4.6'!Q59</f>
        <v>0</v>
      </c>
      <c r="L43" s="43">
        <f t="shared" si="6"/>
        <v>0</v>
      </c>
      <c r="M43" s="64">
        <f>'[1]T_post_detr.4.6'!U59</f>
        <v>0</v>
      </c>
      <c r="N43" s="64">
        <f>'[1]T_post_detr.4.6'!V59</f>
        <v>0</v>
      </c>
      <c r="O43" s="43">
        <f t="shared" si="7"/>
        <v>0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2:52" s="25" customFormat="1" ht="19.5" customHeight="1">
      <c r="B44" s="31" t="s">
        <v>60</v>
      </c>
      <c r="C44" s="27"/>
      <c r="D44" s="64">
        <f>'[1]T_post_detr.4.6'!F67</f>
        <v>0</v>
      </c>
      <c r="E44" s="64">
        <f>'[1]T_post_detr.4.6'!G67</f>
        <v>79344.74251393096</v>
      </c>
      <c r="F44" s="43">
        <f t="shared" si="4"/>
        <v>79344.74251393096</v>
      </c>
      <c r="G44" s="64">
        <f>'[1]T_post_detr.4.6'!K67</f>
        <v>-501.1198400130961</v>
      </c>
      <c r="H44" s="64">
        <f>'[1]T_post_detr.4.6'!L67</f>
        <v>25148.1446993118</v>
      </c>
      <c r="I44" s="43">
        <f t="shared" si="5"/>
        <v>24647.024859298705</v>
      </c>
      <c r="J44" s="64">
        <f>'[1]T_post_detr.4.6'!P67</f>
        <v>0</v>
      </c>
      <c r="K44" s="64">
        <f>'[1]T_post_detr.4.6'!Q67</f>
        <v>45.797416250000246</v>
      </c>
      <c r="L44" s="43">
        <f t="shared" si="6"/>
        <v>45.797416250000246</v>
      </c>
      <c r="M44" s="64">
        <f>'[1]T_post_detr.4.6'!U67</f>
        <v>0</v>
      </c>
      <c r="N44" s="64">
        <f>'[1]T_post_detr.4.6'!V67</f>
        <v>0</v>
      </c>
      <c r="O44" s="43">
        <f t="shared" si="7"/>
        <v>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2:52" s="25" customFormat="1" ht="19.5" customHeight="1">
      <c r="B45" s="26" t="s">
        <v>12</v>
      </c>
      <c r="C45" s="27"/>
      <c r="D45" s="41"/>
      <c r="E45" s="64">
        <f>'[1]T_post_detr.4.6'!G68</f>
        <v>2112.888800771469</v>
      </c>
      <c r="F45" s="43">
        <f>E45</f>
        <v>2112.888800771469</v>
      </c>
      <c r="G45" s="41"/>
      <c r="H45" s="64">
        <f>'[1]T_post_detr.4.6'!L68</f>
        <v>2168.132300385122</v>
      </c>
      <c r="I45" s="43">
        <f>H45</f>
        <v>2168.132300385122</v>
      </c>
      <c r="J45" s="41"/>
      <c r="K45" s="64">
        <f>'[1]T_post_detr.4.6'!Q68</f>
        <v>6802.320306536826</v>
      </c>
      <c r="L45" s="43">
        <f>K45</f>
        <v>6802.320306536826</v>
      </c>
      <c r="M45" s="41"/>
      <c r="N45" s="64">
        <f>'[1]T_post_detr.4.6'!V68</f>
        <v>7660.155783336323</v>
      </c>
      <c r="O45" s="43">
        <f>N45</f>
        <v>7660.155783336323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2:52" s="25" customFormat="1" ht="19.5" customHeight="1">
      <c r="B46" s="42" t="s">
        <v>13</v>
      </c>
      <c r="C46" s="27"/>
      <c r="D46" s="41"/>
      <c r="E46" s="41"/>
      <c r="F46" s="41"/>
      <c r="G46" s="28">
        <f>'[1]T_post_detr.4.6'!K69</f>
        <v>0</v>
      </c>
      <c r="H46" s="28">
        <f>'[1]T_post_detr.4.6'!L69</f>
        <v>0</v>
      </c>
      <c r="I46" s="43">
        <f>G46+H46</f>
        <v>0</v>
      </c>
      <c r="J46" s="28">
        <f>'[1]T_post_detr.4.6'!P69</f>
        <v>0</v>
      </c>
      <c r="K46" s="28">
        <f>'[1]T_post_detr.4.6'!Q69</f>
        <v>0</v>
      </c>
      <c r="L46" s="43">
        <f>J46+K46</f>
        <v>0</v>
      </c>
      <c r="M46" s="28">
        <f>'[1]T_post_detr.4.6'!U69</f>
        <v>0</v>
      </c>
      <c r="N46" s="28">
        <f>'[1]T_post_detr.4.6'!V69</f>
        <v>0</v>
      </c>
      <c r="O46" s="43">
        <f>M46+N46</f>
        <v>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2:52" s="25" customFormat="1" ht="19.5" customHeight="1" thickBot="1">
      <c r="B47" s="65" t="s">
        <v>14</v>
      </c>
      <c r="C47" s="27"/>
      <c r="D47" s="66">
        <f>D25+D30+D40+D41+D42+D43+D44</f>
        <v>68781.40456511322</v>
      </c>
      <c r="E47" s="66">
        <f>E25+E30+E40+E41+E42+E43+E44+E45</f>
        <v>110132.19220467743</v>
      </c>
      <c r="F47" s="67">
        <f>D47+E47</f>
        <v>178913.59676979063</v>
      </c>
      <c r="G47" s="66">
        <f>G25+G30+G40+G41+G42+G43+G44+G46</f>
        <v>66375.91236733693</v>
      </c>
      <c r="H47" s="66">
        <f>H25+H30+H40+H41+H42+H43+H44+H45+H46</f>
        <v>55964.19597469692</v>
      </c>
      <c r="I47" s="67">
        <f>G47+H47</f>
        <v>122340.10834203385</v>
      </c>
      <c r="J47" s="66">
        <f>J25+J30+J40+J41+J42+J43+J44+J46</f>
        <v>68956.05403712309</v>
      </c>
      <c r="K47" s="66">
        <f>K25+K30+K40+K41+K42+K43+K44+K45+K46</f>
        <v>42412.11536445349</v>
      </c>
      <c r="L47" s="67">
        <f>J47+K47</f>
        <v>111368.16940157658</v>
      </c>
      <c r="M47" s="66">
        <f>M25+M30+M40+M41+M42+M43+M44+M46</f>
        <v>76427.51236798473</v>
      </c>
      <c r="N47" s="66">
        <f>N25+N30+N40+N41+N42+N43+N44+N45+N46</f>
        <v>50139.82009166966</v>
      </c>
      <c r="O47" s="67">
        <f>M47+N47</f>
        <v>126567.3324596544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2:15" s="20" customFormat="1" ht="8.25" customHeight="1">
      <c r="B48" s="68"/>
      <c r="C48" s="27"/>
      <c r="D48" s="69"/>
      <c r="E48" s="69"/>
      <c r="F48" s="70"/>
      <c r="G48" s="69"/>
      <c r="H48" s="69"/>
      <c r="I48" s="70"/>
      <c r="J48" s="69"/>
      <c r="K48" s="69"/>
      <c r="L48" s="70"/>
      <c r="M48" s="69"/>
      <c r="N48" s="69"/>
      <c r="O48" s="70"/>
    </row>
    <row r="49" spans="2:52" s="25" customFormat="1" ht="19.5" customHeight="1">
      <c r="B49" s="71" t="s">
        <v>15</v>
      </c>
      <c r="C49" s="27"/>
      <c r="D49" s="72">
        <f>'[1]T_ante_detr.4.6'!F74</f>
        <v>296033.54041323694</v>
      </c>
      <c r="E49" s="72">
        <f>'[1]T_ante_detr.4.6'!G74</f>
        <v>63549.5036213468</v>
      </c>
      <c r="F49" s="72">
        <f>D49+E49</f>
        <v>359583.0440345837</v>
      </c>
      <c r="G49" s="72">
        <f>'[1]T_ante_detr.4.6'!K74</f>
        <v>303649.70642009063</v>
      </c>
      <c r="H49" s="72">
        <f>'[1]T_ante_detr.4.6'!L74</f>
        <v>85029.67344017318</v>
      </c>
      <c r="I49" s="72">
        <f>G49+H49</f>
        <v>388679.3798602638</v>
      </c>
      <c r="J49" s="72">
        <f>'[1]T_ante_detr.4.6'!P74</f>
        <v>304750.66748807655</v>
      </c>
      <c r="K49" s="72">
        <f>'[1]T_ante_detr.4.6'!Q74</f>
        <v>82148.78330235765</v>
      </c>
      <c r="L49" s="72">
        <f>J49+K49</f>
        <v>386899.4507904342</v>
      </c>
      <c r="M49" s="72">
        <f>'[1]T_ante_detr.4.6'!U74</f>
        <v>312222.1258189382</v>
      </c>
      <c r="N49" s="72">
        <f>'[1]T_ante_detr.4.6'!V74</f>
        <v>82851.81498743167</v>
      </c>
      <c r="O49" s="72">
        <f>M49+N49</f>
        <v>395073.9408063699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2:52" s="25" customFormat="1" ht="19.5" customHeight="1">
      <c r="B50" s="73" t="s">
        <v>16</v>
      </c>
      <c r="C50" s="27"/>
      <c r="D50" s="66">
        <f aca="true" t="shared" si="8" ref="D50:O50">+D23+D47</f>
        <v>296033.54041323694</v>
      </c>
      <c r="E50" s="66">
        <f t="shared" si="8"/>
        <v>60496.998682182675</v>
      </c>
      <c r="F50" s="66">
        <f t="shared" si="8"/>
        <v>356530.53909541963</v>
      </c>
      <c r="G50" s="66">
        <f t="shared" si="8"/>
        <v>303649.70642009063</v>
      </c>
      <c r="H50" s="66">
        <f t="shared" si="8"/>
        <v>61229.75650100905</v>
      </c>
      <c r="I50" s="66">
        <f t="shared" si="8"/>
        <v>364879.4629210997</v>
      </c>
      <c r="J50" s="66">
        <f t="shared" si="8"/>
        <v>304750.66748807655</v>
      </c>
      <c r="K50" s="66">
        <f t="shared" si="8"/>
        <v>68270.45343902432</v>
      </c>
      <c r="L50" s="66">
        <f t="shared" si="8"/>
        <v>373021.1209271008</v>
      </c>
      <c r="M50" s="66">
        <f t="shared" si="8"/>
        <v>312222.1258189382</v>
      </c>
      <c r="N50" s="66">
        <f t="shared" si="8"/>
        <v>75936.148320765</v>
      </c>
      <c r="O50" s="66">
        <f t="shared" si="8"/>
        <v>388158.2741397032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2:52" s="25" customFormat="1" ht="19.5" customHeight="1">
      <c r="B51" s="74"/>
      <c r="C51" s="2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2:15" s="20" customFormat="1" ht="19.5" customHeight="1" thickBot="1">
      <c r="B52" s="76" t="s">
        <v>17</v>
      </c>
      <c r="C52" s="27"/>
      <c r="D52" s="77"/>
      <c r="E52" s="77"/>
      <c r="F52" s="78"/>
      <c r="G52" s="77"/>
      <c r="H52" s="77"/>
      <c r="I52" s="78"/>
      <c r="J52" s="77"/>
      <c r="K52" s="77"/>
      <c r="L52" s="78"/>
      <c r="M52" s="77"/>
      <c r="N52" s="77"/>
      <c r="O52" s="78"/>
    </row>
    <row r="53" spans="2:15" s="20" customFormat="1" ht="19.5" customHeight="1">
      <c r="B53" s="50" t="s">
        <v>61</v>
      </c>
      <c r="C53" s="27"/>
      <c r="D53" s="79"/>
      <c r="E53" s="80"/>
      <c r="F53" s="81">
        <f>'[1]IN_Par_22'!$F$44</f>
        <v>0.8328999999999999</v>
      </c>
      <c r="G53" s="79"/>
      <c r="H53" s="80"/>
      <c r="I53" s="81">
        <f>'[1]IN_Par_23-24-25'!$F$45</f>
        <v>0.8328999999999999</v>
      </c>
      <c r="J53" s="79"/>
      <c r="K53" s="80"/>
      <c r="L53" s="81">
        <f>'[1]IN_Par_23-24-25'!$Q$45</f>
        <v>0.8328999999999999</v>
      </c>
      <c r="M53" s="79"/>
      <c r="N53" s="80"/>
      <c r="O53" s="81">
        <f>'[1]IN_Par_23-24-25'!$AB$45</f>
        <v>0.8328999999999999</v>
      </c>
    </row>
    <row r="54" spans="2:15" s="20" customFormat="1" ht="19.5" customHeight="1">
      <c r="B54" s="82" t="s">
        <v>62</v>
      </c>
      <c r="C54" s="27"/>
      <c r="D54" s="41"/>
      <c r="E54" s="83"/>
      <c r="F54" s="84">
        <f>'[1]IN_Par_22'!$E$85</f>
        <v>1239.307</v>
      </c>
      <c r="G54" s="41"/>
      <c r="H54" s="83"/>
      <c r="I54" s="84">
        <f>+'[1]IN_Par_23-24-25'!E86</f>
        <v>1239.307</v>
      </c>
      <c r="J54" s="41"/>
      <c r="K54" s="83"/>
      <c r="L54" s="84">
        <f>+'[1]IN_Par_23-24-25'!P86</f>
        <v>1239.307</v>
      </c>
      <c r="M54" s="41"/>
      <c r="N54" s="83"/>
      <c r="O54" s="84">
        <f>+'[1]IN_Par_23-24-25'!AA86</f>
        <v>1239.307</v>
      </c>
    </row>
    <row r="55" spans="2:15" s="20" customFormat="1" ht="19.5" customHeight="1">
      <c r="B55" s="31" t="s">
        <v>63</v>
      </c>
      <c r="C55" s="27"/>
      <c r="D55" s="41"/>
      <c r="E55" s="83"/>
      <c r="F55" s="85">
        <f>+'[1]IN_Par_22'!E86</f>
        <v>26.931968107937916</v>
      </c>
      <c r="G55" s="41"/>
      <c r="H55" s="83"/>
      <c r="I55" s="85">
        <f>+'[1]IN_Par_23-24-25'!E87</f>
        <v>28.04957480096522</v>
      </c>
      <c r="J55" s="41"/>
      <c r="K55" s="83"/>
      <c r="L55" s="85">
        <f>+'[1]IN_Par_23-24-25'!P87</f>
        <v>28.76854073247546</v>
      </c>
      <c r="M55" s="41"/>
      <c r="N55" s="83"/>
      <c r="O55" s="85">
        <f>+'[1]IN_Par_23-24-25'!AA87</f>
        <v>29.44221753940708</v>
      </c>
    </row>
    <row r="56" spans="2:15" s="20" customFormat="1" ht="19.5" customHeight="1" thickBot="1">
      <c r="B56" s="86" t="s">
        <v>18</v>
      </c>
      <c r="C56" s="87"/>
      <c r="D56" s="88"/>
      <c r="E56" s="89"/>
      <c r="F56" s="90">
        <f>+'[1]IN_Par_22'!E87</f>
        <v>32.17528848748991</v>
      </c>
      <c r="G56" s="88"/>
      <c r="H56" s="89"/>
      <c r="I56" s="85">
        <f>+'[1]IN_Par_23-24-25'!E88</f>
        <v>32.17528848748991</v>
      </c>
      <c r="J56" s="88"/>
      <c r="K56" s="89"/>
      <c r="L56" s="85">
        <f>+'[1]IN_Par_23-24-25'!P88</f>
        <v>32.17528848748991</v>
      </c>
      <c r="M56" s="88"/>
      <c r="N56" s="89"/>
      <c r="O56" s="85">
        <f>+'[1]IN_Par_23-24-25'!AA88</f>
        <v>32.17528848748991</v>
      </c>
    </row>
    <row r="57" spans="2:15" s="20" customFormat="1" ht="19.5" customHeight="1">
      <c r="B57" s="68"/>
      <c r="C57" s="91"/>
      <c r="D57" s="69"/>
      <c r="E57" s="69"/>
      <c r="F57" s="70"/>
      <c r="G57" s="69"/>
      <c r="H57" s="69"/>
      <c r="I57" s="70"/>
      <c r="J57" s="69"/>
      <c r="K57" s="69"/>
      <c r="L57" s="70"/>
      <c r="M57" s="69"/>
      <c r="N57" s="69"/>
      <c r="O57" s="70"/>
    </row>
    <row r="58" spans="2:15" s="20" customFormat="1" ht="19.5" customHeight="1" thickBot="1">
      <c r="B58" s="76" t="s">
        <v>19</v>
      </c>
      <c r="C58" s="27"/>
      <c r="D58" s="77"/>
      <c r="E58" s="77"/>
      <c r="F58" s="92"/>
      <c r="G58" s="77"/>
      <c r="H58" s="77"/>
      <c r="I58" s="92"/>
      <c r="J58" s="77"/>
      <c r="K58" s="77"/>
      <c r="L58" s="92"/>
      <c r="M58" s="77"/>
      <c r="N58" s="77"/>
      <c r="O58" s="92"/>
    </row>
    <row r="59" spans="2:15" s="20" customFormat="1" ht="19.5" customHeight="1">
      <c r="B59" s="50" t="s">
        <v>64</v>
      </c>
      <c r="C59" s="27"/>
      <c r="D59" s="79"/>
      <c r="E59" s="80"/>
      <c r="F59" s="93">
        <f>'[1]IN_Par_22'!$E$57</f>
        <v>0</v>
      </c>
      <c r="G59" s="94"/>
      <c r="H59" s="80"/>
      <c r="I59" s="93">
        <f>+'[1]IN_Par_23-24-25'!E58</f>
        <v>0</v>
      </c>
      <c r="J59" s="79"/>
      <c r="K59" s="80"/>
      <c r="L59" s="95">
        <f>+'[1]IN_Par_23-24-25'!P58</f>
        <v>0</v>
      </c>
      <c r="M59" s="79"/>
      <c r="N59" s="80"/>
      <c r="O59" s="95">
        <f>+'[1]IN_Par_23-24-25'!AA58</f>
        <v>0</v>
      </c>
    </row>
    <row r="60" spans="2:15" s="20" customFormat="1" ht="19.5" customHeight="1">
      <c r="B60" s="31" t="s">
        <v>65</v>
      </c>
      <c r="C60" s="27"/>
      <c r="D60" s="41"/>
      <c r="E60" s="83"/>
      <c r="F60" s="96">
        <f>'[1]IN_Par_22'!$E$58</f>
        <v>-0.06720806139194463</v>
      </c>
      <c r="G60" s="97"/>
      <c r="H60" s="83"/>
      <c r="I60" s="96">
        <f>+'[1]IN_Par_23-24-25'!E59</f>
        <v>-0.06720806139194463</v>
      </c>
      <c r="J60" s="41"/>
      <c r="K60" s="98"/>
      <c r="L60" s="96">
        <f>+'[1]IN_Par_23-24-25'!P59</f>
        <v>-0.06720806139194463</v>
      </c>
      <c r="M60" s="41"/>
      <c r="N60" s="83"/>
      <c r="O60" s="96">
        <f>+'[1]IN_Par_23-24-25'!AA59</f>
        <v>-0.06720806139194463</v>
      </c>
    </row>
    <row r="61" spans="2:15" s="20" customFormat="1" ht="19.5" customHeight="1">
      <c r="B61" s="65" t="s">
        <v>20</v>
      </c>
      <c r="C61" s="27"/>
      <c r="D61" s="41"/>
      <c r="E61" s="83"/>
      <c r="F61" s="99">
        <f>SUM(F59:F60)</f>
        <v>-0.06720806139194463</v>
      </c>
      <c r="G61" s="97"/>
      <c r="H61" s="83"/>
      <c r="I61" s="99">
        <f>SUM(I59:I60)</f>
        <v>-0.06720806139194463</v>
      </c>
      <c r="J61" s="41"/>
      <c r="K61" s="83"/>
      <c r="L61" s="100">
        <f>SUM(L59:L60)</f>
        <v>-0.06720806139194463</v>
      </c>
      <c r="M61" s="41"/>
      <c r="N61" s="83"/>
      <c r="O61" s="99">
        <f>SUM(O59:O60)</f>
        <v>-0.06720806139194463</v>
      </c>
    </row>
    <row r="62" spans="2:15" s="20" customFormat="1" ht="19.5" customHeight="1" thickBot="1">
      <c r="B62" s="44" t="s">
        <v>66</v>
      </c>
      <c r="C62" s="87"/>
      <c r="D62" s="88"/>
      <c r="E62" s="89"/>
      <c r="F62" s="101">
        <f>1+F61</f>
        <v>0.9327919386080554</v>
      </c>
      <c r="G62" s="102"/>
      <c r="H62" s="89"/>
      <c r="I62" s="101">
        <f>1+I61</f>
        <v>0.9327919386080554</v>
      </c>
      <c r="J62" s="88"/>
      <c r="K62" s="89"/>
      <c r="L62" s="101">
        <f>1+L61</f>
        <v>0.9327919386080554</v>
      </c>
      <c r="M62" s="88"/>
      <c r="N62" s="89"/>
      <c r="O62" s="101">
        <f>1+O61</f>
        <v>0.9327919386080554</v>
      </c>
    </row>
    <row r="63" spans="2:52" s="25" customFormat="1" ht="19.5" customHeight="1">
      <c r="B63" s="103"/>
      <c r="C63" s="104"/>
      <c r="D63" s="48"/>
      <c r="E63" s="48"/>
      <c r="F63" s="49"/>
      <c r="G63" s="105"/>
      <c r="H63" s="105"/>
      <c r="I63" s="106"/>
      <c r="J63" s="105"/>
      <c r="K63" s="105"/>
      <c r="L63" s="106"/>
      <c r="M63" s="105"/>
      <c r="N63" s="105"/>
      <c r="O63" s="106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2:52" s="25" customFormat="1" ht="19.5" customHeight="1" thickBot="1">
      <c r="B64" s="76" t="s">
        <v>21</v>
      </c>
      <c r="C64" s="77"/>
      <c r="D64" s="77"/>
      <c r="E64" s="77"/>
      <c r="F64" s="92"/>
      <c r="G64" s="77"/>
      <c r="H64" s="77"/>
      <c r="I64" s="92"/>
      <c r="J64" s="77"/>
      <c r="K64" s="77"/>
      <c r="L64" s="92"/>
      <c r="M64" s="77"/>
      <c r="N64" s="77"/>
      <c r="O64" s="92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2:52" s="108" customFormat="1" ht="19.5" customHeight="1">
      <c r="B65" s="107" t="s">
        <v>67</v>
      </c>
      <c r="D65" s="79"/>
      <c r="E65" s="80"/>
      <c r="F65" s="109">
        <f>'[1]T_ante_detr.4.6'!C82</f>
        <v>0.017</v>
      </c>
      <c r="G65" s="79"/>
      <c r="H65" s="80"/>
      <c r="I65" s="109">
        <f>'[1]T_ante_detr.4.6'!D82</f>
        <v>0.017</v>
      </c>
      <c r="J65" s="79"/>
      <c r="K65" s="80"/>
      <c r="L65" s="109">
        <f>'[1]T_ante_detr.4.6'!E82</f>
        <v>0.017</v>
      </c>
      <c r="M65" s="79"/>
      <c r="N65" s="80"/>
      <c r="O65" s="109">
        <f>'[1]T_ante_detr.4.6'!F82</f>
        <v>0.017</v>
      </c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</row>
    <row r="66" spans="2:52" s="25" customFormat="1" ht="19.5" customHeight="1">
      <c r="B66" s="31" t="s">
        <v>68</v>
      </c>
      <c r="C66" s="27"/>
      <c r="D66" s="41"/>
      <c r="E66" s="83"/>
      <c r="F66" s="111">
        <f>'[1]T_ante_detr.4.6'!C83</f>
        <v>0.001</v>
      </c>
      <c r="G66" s="41"/>
      <c r="H66" s="83"/>
      <c r="I66" s="111">
        <f>'[1]T_ante_detr.4.6'!D83</f>
        <v>0.001</v>
      </c>
      <c r="J66" s="41"/>
      <c r="K66" s="83"/>
      <c r="L66" s="111">
        <f>'[1]T_ante_detr.4.6'!E83</f>
        <v>0.001</v>
      </c>
      <c r="M66" s="41"/>
      <c r="N66" s="83"/>
      <c r="O66" s="111">
        <f>'[1]T_ante_detr.4.6'!F83</f>
        <v>0.001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2:52" s="25" customFormat="1" ht="19.5" customHeight="1">
      <c r="B67" s="31" t="s">
        <v>69</v>
      </c>
      <c r="C67" s="27"/>
      <c r="D67" s="41"/>
      <c r="E67" s="83"/>
      <c r="F67" s="111">
        <f>'[1]T_ante_detr.4.6'!C84</f>
        <v>0.03</v>
      </c>
      <c r="G67" s="41"/>
      <c r="H67" s="83"/>
      <c r="I67" s="111">
        <f>'[1]T_ante_detr.4.6'!D84</f>
        <v>0.03</v>
      </c>
      <c r="J67" s="41"/>
      <c r="K67" s="83"/>
      <c r="L67" s="111">
        <f>'[1]T_ante_detr.4.6'!E84</f>
        <v>0.03</v>
      </c>
      <c r="M67" s="41"/>
      <c r="N67" s="83"/>
      <c r="O67" s="111">
        <f>'[1]T_ante_detr.4.6'!F84</f>
        <v>0.03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2:52" s="25" customFormat="1" ht="19.5" customHeight="1">
      <c r="B68" s="31" t="s">
        <v>70</v>
      </c>
      <c r="C68" s="27"/>
      <c r="D68" s="41"/>
      <c r="E68" s="83"/>
      <c r="F68" s="111">
        <f>'[1]T_ante_detr.4.6'!C85</f>
        <v>0.02</v>
      </c>
      <c r="G68" s="41"/>
      <c r="H68" s="83"/>
      <c r="I68" s="111">
        <f>'[1]T_ante_detr.4.6'!D85</f>
        <v>0.02</v>
      </c>
      <c r="J68" s="41"/>
      <c r="K68" s="83"/>
      <c r="L68" s="111">
        <f>'[1]T_ante_detr.4.6'!E85</f>
        <v>0.02</v>
      </c>
      <c r="M68" s="41"/>
      <c r="N68" s="83"/>
      <c r="O68" s="111">
        <f>'[1]T_ante_detr.4.6'!F85</f>
        <v>0.02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2:52" s="25" customFormat="1" ht="19.5" customHeight="1">
      <c r="B69" s="31" t="s">
        <v>71</v>
      </c>
      <c r="C69" s="27"/>
      <c r="D69" s="41"/>
      <c r="E69" s="83"/>
      <c r="F69" s="111">
        <f>'[1]T_ante_detr.4.6'!C86</f>
        <v>0</v>
      </c>
      <c r="G69" s="41"/>
      <c r="H69" s="83"/>
      <c r="I69" s="111">
        <f>'[1]T_ante_detr.4.6'!D86</f>
        <v>0</v>
      </c>
      <c r="J69" s="41"/>
      <c r="K69" s="83"/>
      <c r="L69" s="111">
        <f>'[1]T_ante_detr.4.6'!E86</f>
        <v>0</v>
      </c>
      <c r="M69" s="41"/>
      <c r="N69" s="83"/>
      <c r="O69" s="111">
        <f>'[1]T_ante_detr.4.6'!F86</f>
        <v>0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2:52" s="25" customFormat="1" ht="19.5" customHeight="1">
      <c r="B70" s="65" t="s">
        <v>72</v>
      </c>
      <c r="C70" s="27"/>
      <c r="D70" s="41"/>
      <c r="E70" s="83"/>
      <c r="F70" s="112">
        <f>'[1]T_ante_detr.4.6'!C87</f>
        <v>0.066</v>
      </c>
      <c r="G70" s="41"/>
      <c r="H70" s="83"/>
      <c r="I70" s="112">
        <f>'[1]T_ante_detr.4.6'!D87</f>
        <v>0.066</v>
      </c>
      <c r="J70" s="41"/>
      <c r="K70" s="83"/>
      <c r="L70" s="112">
        <f>'[1]T_ante_detr.4.6'!E87</f>
        <v>0.066</v>
      </c>
      <c r="M70" s="41"/>
      <c r="N70" s="83"/>
      <c r="O70" s="112">
        <f>'[1]T_ante_detr.4.6'!F87</f>
        <v>0.066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2:52" s="25" customFormat="1" ht="19.5" customHeight="1">
      <c r="B71" s="73" t="s">
        <v>22</v>
      </c>
      <c r="C71" s="27"/>
      <c r="D71" s="41"/>
      <c r="E71" s="83"/>
      <c r="F71" s="113">
        <f>(1+F70)</f>
        <v>1.066</v>
      </c>
      <c r="G71" s="41"/>
      <c r="H71" s="83"/>
      <c r="I71" s="113">
        <f>(1+I70)</f>
        <v>1.066</v>
      </c>
      <c r="J71" s="41"/>
      <c r="K71" s="83"/>
      <c r="L71" s="113">
        <f>(1+L70)</f>
        <v>1.066</v>
      </c>
      <c r="M71" s="41"/>
      <c r="N71" s="83"/>
      <c r="O71" s="113">
        <f>(1+O70)</f>
        <v>1.066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2:52" s="25" customFormat="1" ht="19.5" customHeight="1">
      <c r="B72" s="114" t="s">
        <v>73</v>
      </c>
      <c r="C72" s="47"/>
      <c r="D72" s="41"/>
      <c r="E72" s="83"/>
      <c r="F72" s="115">
        <f>F50</f>
        <v>356530.53909541963</v>
      </c>
      <c r="G72" s="41"/>
      <c r="H72" s="83"/>
      <c r="I72" s="115">
        <f>I50</f>
        <v>364879.4629210997</v>
      </c>
      <c r="J72" s="41"/>
      <c r="K72" s="83"/>
      <c r="L72" s="115">
        <f>L50</f>
        <v>373021.1209271008</v>
      </c>
      <c r="M72" s="41"/>
      <c r="N72" s="83"/>
      <c r="O72" s="115">
        <f>O50</f>
        <v>388158.2741397032</v>
      </c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</row>
    <row r="73" spans="2:52" s="25" customFormat="1" ht="19.5" customHeight="1">
      <c r="B73" s="116" t="s">
        <v>74</v>
      </c>
      <c r="C73" s="47"/>
      <c r="D73" s="41"/>
      <c r="E73" s="83"/>
      <c r="F73" s="117">
        <f>'[1]T_ante_detr.4.6'!C91</f>
        <v>263095.48422834754</v>
      </c>
      <c r="G73" s="41"/>
      <c r="H73" s="83"/>
      <c r="I73" s="117">
        <f>+'[1]T_ante_detr.4.6'!D91</f>
        <v>177616.942325629</v>
      </c>
      <c r="J73" s="41"/>
      <c r="K73" s="83"/>
      <c r="L73" s="117">
        <f>+'[1]T_ante_detr.4.6'!E91</f>
        <v>242539.3545790658</v>
      </c>
      <c r="M73" s="41"/>
      <c r="N73" s="83"/>
      <c r="O73" s="117">
        <f>+'[1]T_ante_detr.4.6'!F91</f>
        <v>261652.95152552426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</row>
    <row r="74" spans="2:52" s="25" customFormat="1" ht="19.5" customHeight="1">
      <c r="B74" s="116" t="s">
        <v>75</v>
      </c>
      <c r="C74" s="47"/>
      <c r="D74" s="41"/>
      <c r="E74" s="83"/>
      <c r="F74" s="117">
        <f>'[1]T_ante_detr.4.6'!C92</f>
        <v>84524.85975025049</v>
      </c>
      <c r="G74" s="41"/>
      <c r="H74" s="83"/>
      <c r="I74" s="117">
        <f>+'[1]T_ante_detr.4.6'!D92</f>
        <v>178913.59676979063</v>
      </c>
      <c r="J74" s="41"/>
      <c r="K74" s="83"/>
      <c r="L74" s="117">
        <f>+'[1]T_ante_detr.4.6'!E92</f>
        <v>122340.10834203385</v>
      </c>
      <c r="M74" s="41"/>
      <c r="N74" s="83"/>
      <c r="O74" s="117">
        <f>+'[1]T_ante_detr.4.6'!F92</f>
        <v>111368.16940157658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</row>
    <row r="75" spans="2:52" s="25" customFormat="1" ht="19.5" customHeight="1">
      <c r="B75" s="114" t="s">
        <v>76</v>
      </c>
      <c r="D75" s="41"/>
      <c r="E75" s="83"/>
      <c r="F75" s="118">
        <f>+F73+F74</f>
        <v>347620.343978598</v>
      </c>
      <c r="G75" s="41"/>
      <c r="H75" s="83"/>
      <c r="I75" s="118">
        <f>+I73+I74</f>
        <v>356530.53909541963</v>
      </c>
      <c r="J75" s="41"/>
      <c r="K75" s="83"/>
      <c r="L75" s="118">
        <f>+L73+L74</f>
        <v>364879.4629210997</v>
      </c>
      <c r="M75" s="41"/>
      <c r="N75" s="83"/>
      <c r="O75" s="118">
        <f>+O73+O74</f>
        <v>373021.1209271008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2:52" s="25" customFormat="1" ht="19.5" customHeight="1" thickBot="1">
      <c r="B76" s="44" t="s">
        <v>77</v>
      </c>
      <c r="C76" s="27"/>
      <c r="D76" s="88"/>
      <c r="E76" s="89"/>
      <c r="F76" s="119">
        <f>+F72/F75</f>
        <v>1.025631972556158</v>
      </c>
      <c r="G76" s="88"/>
      <c r="H76" s="89"/>
      <c r="I76" s="119">
        <f>+I72/I75</f>
        <v>1.0234171351684562</v>
      </c>
      <c r="J76" s="88"/>
      <c r="K76" s="89"/>
      <c r="L76" s="119">
        <f>+L72/L75</f>
        <v>1.022313281051287</v>
      </c>
      <c r="M76" s="88"/>
      <c r="N76" s="89"/>
      <c r="O76" s="119">
        <f>+O72/O75</f>
        <v>1.0405798823803347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2:15" s="20" customFormat="1" ht="19.5" customHeight="1" thickBot="1">
      <c r="B77" s="46"/>
      <c r="C77" s="47"/>
      <c r="D77" s="48"/>
      <c r="E77" s="48"/>
      <c r="F77" s="120"/>
      <c r="G77" s="48"/>
      <c r="H77" s="48"/>
      <c r="I77" s="120"/>
      <c r="J77" s="48"/>
      <c r="K77" s="48"/>
      <c r="L77" s="120"/>
      <c r="M77" s="48"/>
      <c r="N77" s="48"/>
      <c r="O77" s="120"/>
    </row>
    <row r="78" spans="2:15" s="20" customFormat="1" ht="19.5" customHeight="1">
      <c r="B78" s="121" t="s">
        <v>78</v>
      </c>
      <c r="D78" s="79"/>
      <c r="E78" s="80"/>
      <c r="F78" s="122">
        <f>IF(F72&lt;=F75*F71,F72,F75*F71)</f>
        <v>356530.53909541963</v>
      </c>
      <c r="G78" s="80"/>
      <c r="H78" s="80"/>
      <c r="I78" s="122">
        <f>IF(I72&lt;=I75*I71,I72,I75*I71)</f>
        <v>364879.4629210997</v>
      </c>
      <c r="J78" s="80"/>
      <c r="K78" s="80"/>
      <c r="L78" s="122">
        <f>IF(L72&lt;=L75*L71,L72,L75*L71)</f>
        <v>373021.1209271008</v>
      </c>
      <c r="M78" s="80"/>
      <c r="N78" s="80"/>
      <c r="O78" s="122">
        <f>IF(O72&lt;=O75*O71,O72,O75*O71)</f>
        <v>388158.2741397032</v>
      </c>
    </row>
    <row r="79" spans="2:15" s="20" customFormat="1" ht="19.5" customHeight="1" thickBot="1">
      <c r="B79" s="123" t="s">
        <v>79</v>
      </c>
      <c r="D79" s="88"/>
      <c r="E79" s="89"/>
      <c r="F79" s="124">
        <f>IF(F76&lt;=F71,0,F72-F78)</f>
        <v>0</v>
      </c>
      <c r="G79" s="41"/>
      <c r="H79" s="83"/>
      <c r="I79" s="124">
        <f>IF(I76&lt;=I71,0,I72-I78)</f>
        <v>0</v>
      </c>
      <c r="J79" s="89"/>
      <c r="K79" s="89"/>
      <c r="L79" s="124">
        <f>IF(L76&lt;=L71,0,L72-L78)</f>
        <v>0</v>
      </c>
      <c r="M79" s="89"/>
      <c r="N79" s="89"/>
      <c r="O79" s="124">
        <f>IF(O76&lt;=O71,0,O72-O78)</f>
        <v>0</v>
      </c>
    </row>
    <row r="80" spans="2:52" s="25" customFormat="1" ht="19.5" customHeight="1" thickBot="1">
      <c r="B80" s="103"/>
      <c r="C80" s="47"/>
      <c r="D80" s="105"/>
      <c r="E80" s="105"/>
      <c r="F80" s="106"/>
      <c r="G80" s="105"/>
      <c r="H80" s="105"/>
      <c r="I80" s="106"/>
      <c r="J80" s="105"/>
      <c r="K80" s="105"/>
      <c r="L80" s="106"/>
      <c r="M80" s="105"/>
      <c r="N80" s="105"/>
      <c r="O80" s="106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</row>
    <row r="81" spans="2:15" s="20" customFormat="1" ht="19.5" customHeight="1" thickBot="1">
      <c r="B81" s="125" t="s">
        <v>23</v>
      </c>
      <c r="D81" s="126">
        <f>'[1]T_post_detr.4.6'!F102</f>
        <v>227252.13584812375</v>
      </c>
      <c r="E81" s="127">
        <f>'[1]T_post_detr.4.6'!G102</f>
        <v>-49635.19352249475</v>
      </c>
      <c r="F81" s="122">
        <f>IF('[1]IN_Rimd'!$C$16="ERRORE, LA SOMMA DELLE CELLE DIFFERISCE DAL TOTALE
PER UN IMPORTO PARI A:","ERRORE",D81+E81)</f>
        <v>177616.942325629</v>
      </c>
      <c r="G81" s="126">
        <f>'[1]T_post_detr.4.6'!K102</f>
        <v>237273.79405275368</v>
      </c>
      <c r="H81" s="127">
        <f>'[1]T_post_detr.4.6'!L102</f>
        <v>5265.5605263121215</v>
      </c>
      <c r="I81" s="122">
        <f>IF('[1]IN_Rimd'!$H$16="ERRORE, LA SOMMA DELLE CELLE DIFFERISCE DAL TOTALE
PER UN IMPORTO PARI A:","ERRORE",G81+H81)</f>
        <v>242539.3545790658</v>
      </c>
      <c r="J81" s="126">
        <f>'[1]T_post_detr.4.6'!P102</f>
        <v>235794.61345095345</v>
      </c>
      <c r="K81" s="127">
        <f>'[1]T_post_detr.4.6'!Q102</f>
        <v>25858.338074570827</v>
      </c>
      <c r="L81" s="122">
        <f>IF('[1]IN_Rimd'!$M$16="ERRORE, LA SOMMA DELLE CELLE DIFFERISCE DAL TOTALE
PER UN IMPORTO PARI A:","ERRORE",J81+K81)</f>
        <v>261652.95152552426</v>
      </c>
      <c r="M81" s="126">
        <f>'[1]T_post_detr.4.6'!U102</f>
        <v>235794.61345095345</v>
      </c>
      <c r="N81" s="127">
        <f>'[1]T_post_detr.4.6'!V102</f>
        <v>25796.328229095347</v>
      </c>
      <c r="O81" s="122">
        <f>IF('[1]IN_Rimd'!$R$16="ERRORE, LA SOMMA DELLE CELLE DIFFERISCE DAL TOTALE
PER UN IMPORTO PARI A:","ERRORE",M81+N81)</f>
        <v>261590.9416800488</v>
      </c>
    </row>
    <row r="82" spans="2:15" s="20" customFormat="1" ht="19.5" customHeight="1" thickBot="1">
      <c r="B82" s="125" t="s">
        <v>24</v>
      </c>
      <c r="D82" s="128">
        <f>'[1]T_post_detr.4.6'!F103</f>
        <v>68781.40456511322</v>
      </c>
      <c r="E82" s="129">
        <f>'[1]T_post_detr.4.6'!G103</f>
        <v>110132.19220467743</v>
      </c>
      <c r="F82" s="130">
        <f>IF('[1]IN_Rimd'!$C$16="ERRORE, LA SOMMA DELLE CELLE DIFFERISCE DAL TOTALE
PER UN IMPORTO PARI A:","ERRORE",D82+E82)</f>
        <v>178913.59676979063</v>
      </c>
      <c r="G82" s="128">
        <f>'[1]T_post_detr.4.6'!K103</f>
        <v>66375.91236733693</v>
      </c>
      <c r="H82" s="129">
        <f>'[1]T_post_detr.4.6'!L103</f>
        <v>55964.19597469692</v>
      </c>
      <c r="I82" s="130">
        <f>IF('[1]IN_Rimd'!$H$16="ERRORE, LA SOMMA DELLE CELLE DIFFERISCE DAL TOTALE
PER UN IMPORTO PARI A:","ERRORE",G82+H82)</f>
        <v>122340.10834203385</v>
      </c>
      <c r="J82" s="128">
        <f>'[1]T_post_detr.4.6'!P103</f>
        <v>68956.05403712309</v>
      </c>
      <c r="K82" s="129">
        <f>'[1]T_post_detr.4.6'!Q103</f>
        <v>42412.11536445349</v>
      </c>
      <c r="L82" s="130">
        <f>IF('[1]IN_Rimd'!$M$16="ERRORE, LA SOMMA DELLE CELLE DIFFERISCE DAL TOTALE
PER UN IMPORTO PARI A:","ERRORE",J82+K82)</f>
        <v>111368.16940157658</v>
      </c>
      <c r="M82" s="128">
        <f>'[1]T_post_detr.4.6'!U103</f>
        <v>76427.51236798473</v>
      </c>
      <c r="N82" s="129">
        <f>'[1]T_post_detr.4.6'!V103</f>
        <v>50139.82009166966</v>
      </c>
      <c r="O82" s="130">
        <f>IF('[1]IN_Rimd'!$R$16="ERRORE, LA SOMMA DELLE CELLE DIFFERISCE DAL TOTALE
PER UN IMPORTO PARI A:","ERRORE",M82+N82)</f>
        <v>126567.3324596544</v>
      </c>
    </row>
    <row r="83" spans="2:15" s="131" customFormat="1" ht="17.25" customHeight="1" thickBot="1">
      <c r="B83" s="132" t="s">
        <v>25</v>
      </c>
      <c r="C83" s="20"/>
      <c r="D83" s="133">
        <f>SUM(D81:D82)</f>
        <v>296033.54041323694</v>
      </c>
      <c r="E83" s="134">
        <f>SUM(E81:E82)</f>
        <v>60496.998682182675</v>
      </c>
      <c r="F83" s="135">
        <f>IF('[1]IN_Rimd'!$C$16="ERRORE, LA SOMMA DELLE CELLE DIFFERISCE DAL TOTALE
PER UN IMPORTO PARI A:","ERRORE",D83+E83)</f>
        <v>356530.53909541963</v>
      </c>
      <c r="G83" s="133">
        <f>SUM(G81:G82)</f>
        <v>303649.70642009063</v>
      </c>
      <c r="H83" s="134">
        <f>SUM(H81:H82)</f>
        <v>61229.75650100905</v>
      </c>
      <c r="I83" s="135">
        <f>IF('[1]IN_Rimd'!$H$16="ERRORE, LA SOMMA DELLE CELLE DIFFERISCE DAL TOTALE
PER UN IMPORTO PARI A:","ERRORE",G83+H83)</f>
        <v>364879.4629210997</v>
      </c>
      <c r="J83" s="133">
        <f>SUM(J81:J82)</f>
        <v>304750.66748807655</v>
      </c>
      <c r="K83" s="134">
        <f>SUM(K81:K82)</f>
        <v>68270.45343902432</v>
      </c>
      <c r="L83" s="135">
        <f>IF('[1]IN_Rimd'!$M$16="ERRORE, LA SOMMA DELLE CELLE DIFFERISCE DAL TOTALE
PER UN IMPORTO PARI A:","ERRORE",J83+K83)</f>
        <v>373021.1209271009</v>
      </c>
      <c r="M83" s="133">
        <f>SUM(M81:M82)</f>
        <v>312222.1258189382</v>
      </c>
      <c r="N83" s="134">
        <f>SUM(N81:N82)</f>
        <v>75936.148320765</v>
      </c>
      <c r="O83" s="135">
        <f>IF('[1]IN_Rimd'!$R$16="ERRORE, LA SOMMA DELLE CELLE DIFFERISCE DAL TOTALE
PER UN IMPORTO PARI A:","ERRORE",M83+N83)</f>
        <v>388158.2741397032</v>
      </c>
    </row>
    <row r="84" spans="2:52" s="25" customFormat="1" ht="19.5" customHeight="1" thickBot="1">
      <c r="B84" s="103"/>
      <c r="C84" s="20"/>
      <c r="D84" s="48"/>
      <c r="E84" s="48"/>
      <c r="F84" s="136">
        <f>IF(F83="ERRORE","controllare distribuzione delta  (∑Ta-∑Tmax) ","")</f>
      </c>
      <c r="G84" s="105"/>
      <c r="H84" s="105"/>
      <c r="I84" s="136">
        <f>IF(I83="ERRORE","controllare distribuzione delta  (∑Ta-∑Tmax) ","")</f>
      </c>
      <c r="J84" s="105"/>
      <c r="K84" s="105"/>
      <c r="L84" s="136">
        <f>IF(L83="ERRORE","controllare distribuzione delta  (∑Ta-∑Tmax) ","")</f>
      </c>
      <c r="M84" s="105"/>
      <c r="N84" s="105"/>
      <c r="O84" s="136">
        <f>IF(O83="ERRORE","controllare distribuzione delta  (∑Ta-∑Tmax) ","")</f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</row>
    <row r="85" spans="2:15" s="20" customFormat="1" ht="19.5" customHeight="1" thickBot="1">
      <c r="B85" s="137" t="s">
        <v>26</v>
      </c>
      <c r="D85" s="79"/>
      <c r="E85" s="80"/>
      <c r="F85" s="138">
        <f>'[1]IN_COexp-RC-T'!C62</f>
        <v>0</v>
      </c>
      <c r="G85" s="80"/>
      <c r="H85" s="80"/>
      <c r="I85" s="138">
        <f>'[1]IN_COexp-RC-T'!D62</f>
        <v>0</v>
      </c>
      <c r="J85" s="80"/>
      <c r="K85" s="80"/>
      <c r="L85" s="138">
        <f>'[1]IN_COexp-RC-T'!E62</f>
        <v>0</v>
      </c>
      <c r="M85" s="80"/>
      <c r="N85" s="80"/>
      <c r="O85" s="138">
        <f>'[1]IN_COexp-RC-T'!F62</f>
        <v>0</v>
      </c>
    </row>
    <row r="86" spans="2:15" s="20" customFormat="1" ht="19.5" customHeight="1" thickBot="1">
      <c r="B86" s="137" t="s">
        <v>27</v>
      </c>
      <c r="D86" s="88"/>
      <c r="E86" s="89"/>
      <c r="F86" s="139">
        <f>'[1]IN_COexp-RC-T'!C63</f>
        <v>0</v>
      </c>
      <c r="G86" s="89"/>
      <c r="H86" s="89"/>
      <c r="I86" s="139">
        <f>'[1]IN_COexp-RC-T'!D63</f>
        <v>0</v>
      </c>
      <c r="J86" s="89"/>
      <c r="K86" s="89"/>
      <c r="L86" s="139">
        <f>'[1]IN_COexp-RC-T'!E63</f>
        <v>0</v>
      </c>
      <c r="M86" s="89"/>
      <c r="N86" s="89"/>
      <c r="O86" s="139">
        <f>'[1]IN_COexp-RC-T'!F63</f>
        <v>0</v>
      </c>
    </row>
    <row r="87" spans="2:5" s="20" customFormat="1" ht="17.25" customHeight="1" thickBot="1">
      <c r="B87" s="140"/>
      <c r="D87" s="141"/>
      <c r="E87" s="141"/>
    </row>
    <row r="88" spans="2:15" s="110" customFormat="1" ht="33.75" thickBot="1">
      <c r="B88" s="142" t="s">
        <v>80</v>
      </c>
      <c r="C88" s="20"/>
      <c r="D88" s="79"/>
      <c r="E88" s="80"/>
      <c r="F88" s="143">
        <f>F81-F85</f>
        <v>177616.942325629</v>
      </c>
      <c r="G88" s="79"/>
      <c r="H88" s="80"/>
      <c r="I88" s="143">
        <f>I81-I85</f>
        <v>242539.3545790658</v>
      </c>
      <c r="J88" s="79"/>
      <c r="K88" s="80"/>
      <c r="L88" s="143">
        <f>L81-L85</f>
        <v>261652.95152552426</v>
      </c>
      <c r="M88" s="79"/>
      <c r="N88" s="80"/>
      <c r="O88" s="143">
        <f>O81-O85</f>
        <v>261590.9416800488</v>
      </c>
    </row>
    <row r="89" spans="2:15" s="110" customFormat="1" ht="33.75" thickBot="1">
      <c r="B89" s="144" t="s">
        <v>81</v>
      </c>
      <c r="C89" s="20"/>
      <c r="D89" s="41"/>
      <c r="E89" s="83"/>
      <c r="F89" s="145">
        <f>F82-F86</f>
        <v>178913.59676979063</v>
      </c>
      <c r="G89" s="41"/>
      <c r="H89" s="83"/>
      <c r="I89" s="145">
        <f>I82-I86</f>
        <v>122340.10834203385</v>
      </c>
      <c r="J89" s="41"/>
      <c r="K89" s="83"/>
      <c r="L89" s="145">
        <f>L82-L86</f>
        <v>111368.16940157658</v>
      </c>
      <c r="M89" s="41"/>
      <c r="N89" s="83"/>
      <c r="O89" s="145">
        <f>O82-O86</f>
        <v>126567.3324596544</v>
      </c>
    </row>
    <row r="90" spans="2:15" s="110" customFormat="1" ht="30.75" customHeight="1" thickBot="1">
      <c r="B90" s="44" t="s">
        <v>28</v>
      </c>
      <c r="C90" s="20"/>
      <c r="D90" s="88"/>
      <c r="E90" s="89"/>
      <c r="F90" s="146">
        <f>+F88+F89</f>
        <v>356530.53909541963</v>
      </c>
      <c r="G90" s="88"/>
      <c r="H90" s="89"/>
      <c r="I90" s="146">
        <f>+I88+I89</f>
        <v>364879.4629210997</v>
      </c>
      <c r="J90" s="88"/>
      <c r="K90" s="89"/>
      <c r="L90" s="146">
        <f>+L88+L89</f>
        <v>373021.1209271008</v>
      </c>
      <c r="M90" s="88"/>
      <c r="N90" s="89"/>
      <c r="O90" s="146">
        <f>+O88+O89</f>
        <v>388158.2741397032</v>
      </c>
    </row>
    <row r="91" spans="2:5" s="20" customFormat="1" ht="17.25" customHeight="1" thickBot="1">
      <c r="B91" s="140"/>
      <c r="D91" s="147"/>
      <c r="E91" s="147"/>
    </row>
    <row r="92" spans="2:15" s="20" customFormat="1" ht="25.5" customHeight="1" thickBot="1">
      <c r="B92" s="148" t="s">
        <v>29</v>
      </c>
      <c r="D92" s="149">
        <f>'[1]T_post_detr.4.6'!F111</f>
        <v>0</v>
      </c>
      <c r="E92" s="150">
        <f>'[1]T_post_detr.4.6'!G111</f>
        <v>0</v>
      </c>
      <c r="F92" s="151">
        <f>D92+E92</f>
        <v>0</v>
      </c>
      <c r="G92" s="149">
        <f>'[1]T_post_detr.4.6'!K111</f>
        <v>25482.251531960694</v>
      </c>
      <c r="H92" s="150">
        <f>'[1]T_post_detr.4.6'!L111</f>
        <v>0</v>
      </c>
      <c r="I92" s="151">
        <f>G92+H92</f>
        <v>25482.251531960694</v>
      </c>
      <c r="J92" s="149">
        <f>'[1]T_post_detr.4.6'!P111</f>
        <v>25482.251531960694</v>
      </c>
      <c r="K92" s="150">
        <f>'[1]T_post_detr.4.6'!Q111</f>
        <v>0</v>
      </c>
      <c r="L92" s="151">
        <f>J92+K92</f>
        <v>25482.251531960694</v>
      </c>
      <c r="M92" s="149">
        <f>'[1]T_post_detr.4.6'!U111</f>
        <v>25482.251531960694</v>
      </c>
      <c r="N92" s="150">
        <f>'[1]T_post_detr.4.6'!V111</f>
        <v>0</v>
      </c>
      <c r="O92" s="151">
        <f>M92+N92</f>
        <v>25482.251531960694</v>
      </c>
    </row>
    <row r="93" s="20" customFormat="1" ht="16.5">
      <c r="D93" s="152"/>
    </row>
    <row r="94" s="20" customFormat="1" ht="16.5"/>
    <row r="95" spans="1:52" s="25" customFormat="1" ht="19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</row>
    <row r="96" s="20" customFormat="1" ht="16.5"/>
    <row r="97" s="20" customFormat="1" ht="16.5"/>
    <row r="98" s="20" customFormat="1" ht="16.5"/>
    <row r="99" s="20" customFormat="1" ht="16.5"/>
    <row r="100" s="20" customFormat="1" ht="16.5"/>
    <row r="101" s="20" customFormat="1" ht="16.5"/>
    <row r="102" s="20" customFormat="1" ht="16.5"/>
    <row r="103" s="20" customFormat="1" ht="16.5"/>
    <row r="104" s="20" customFormat="1" ht="16.5"/>
    <row r="105" s="20" customFormat="1" ht="16.5"/>
    <row r="106" s="20" customFormat="1" ht="16.5"/>
    <row r="107" s="20" customFormat="1" ht="16.5"/>
    <row r="108" s="20" customFormat="1" ht="16.5"/>
    <row r="109" s="20" customFormat="1" ht="16.5"/>
    <row r="110" s="20" customFormat="1" ht="16.5"/>
    <row r="111" s="20" customFormat="1" ht="16.5"/>
    <row r="112" s="20" customFormat="1" ht="16.5"/>
    <row r="113" s="20" customFormat="1" ht="16.5"/>
    <row r="114" s="20" customFormat="1" ht="16.5"/>
    <row r="115" s="20" customFormat="1" ht="16.5"/>
    <row r="116" s="20" customFormat="1" ht="16.5"/>
    <row r="117" s="20" customFormat="1" ht="16.5"/>
  </sheetData>
  <sheetProtection/>
  <mergeCells count="8">
    <mergeCell ref="D3:F3"/>
    <mergeCell ref="G3:I3"/>
    <mergeCell ref="J3:L3"/>
    <mergeCell ref="M3:O3"/>
    <mergeCell ref="D4:F4"/>
    <mergeCell ref="G4:I4"/>
    <mergeCell ref="J4:L4"/>
    <mergeCell ref="M4:O4"/>
  </mergeCells>
  <conditionalFormatting sqref="F81:F83">
    <cfRule type="expression" priority="1" dxfId="0" stopIfTrue="1">
      <formula>NOT(ISERROR(SEARCH("ERRORE",F81)))</formula>
    </cfRule>
  </conditionalFormatting>
  <conditionalFormatting sqref="I81:I83">
    <cfRule type="expression" priority="2" dxfId="0" stopIfTrue="1">
      <formula>NOT(ISERROR(SEARCH("ERRORE",I81)))</formula>
    </cfRule>
  </conditionalFormatting>
  <conditionalFormatting sqref="L81:L83">
    <cfRule type="expression" priority="3" dxfId="0" stopIfTrue="1">
      <formula>NOT(ISERROR(SEARCH("ERRORE",L81)))</formula>
    </cfRule>
  </conditionalFormatting>
  <conditionalFormatting sqref="O81:O83">
    <cfRule type="expression" priority="4" dxfId="0" stopIfTrue="1">
      <formula>NOT(ISERROR(SEARCH("ERRORE",O81)))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Postazione3</dc:creator>
  <cp:keywords/>
  <dc:description/>
  <cp:lastModifiedBy>Postazione3</cp:lastModifiedBy>
  <dcterms:created xsi:type="dcterms:W3CDTF">2022-05-26T10:55:56Z</dcterms:created>
  <dcterms:modified xsi:type="dcterms:W3CDTF">2022-05-26T10:56:31Z</dcterms:modified>
  <cp:category/>
  <cp:version/>
  <cp:contentType/>
  <cp:contentStatus/>
</cp:coreProperties>
</file>